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G:\_Jobs\2021\S-projekt\Úprava zpevněných ploch Masarykova náměstí v Bystřici pod Hostýnem\odevzdáno\SP\"/>
    </mc:Choice>
  </mc:AlternateContent>
  <xr:revisionPtr revIDLastSave="0" documentId="13_ncr:1_{11551402-3A57-49BD-BE53-B45F04341D4A}" xr6:coauthVersionLast="47" xr6:coauthVersionMax="47" xr10:uidLastSave="{00000000-0000-0000-0000-000000000000}"/>
  <bookViews>
    <workbookView xWindow="28680" yWindow="-120" windowWidth="29040" windowHeight="17790" xr2:uid="{00000000-000D-0000-FFFF-FFFF00000000}"/>
  </bookViews>
  <sheets>
    <sheet name="Krycí list" sheetId="1" r:id="rId1"/>
    <sheet name="Rekapitulace" sheetId="2" r:id="rId2"/>
    <sheet name="Položky" sheetId="3" r:id="rId3"/>
  </sheets>
  <definedNames>
    <definedName name="_BPK1">Položky!#REF!</definedName>
    <definedName name="_BPK2">Položky!#REF!</definedName>
    <definedName name="_BPK3">Položky!#REF!</definedName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Rekapitulace!$G$17</definedName>
    <definedName name="Dodavka0">Položky!#REF!</definedName>
    <definedName name="HSV">Rekapitulace!$E$17</definedName>
    <definedName name="HSV0">Položky!#REF!</definedName>
    <definedName name="HZS">Rekapitulace!$I$17</definedName>
    <definedName name="HZS0">Položky!#REF!</definedName>
    <definedName name="JKSO">'Krycí list'!$F$4</definedName>
    <definedName name="MJ">'Krycí list'!$G$4</definedName>
    <definedName name="Mont">Rekapitulace!$H$17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list'!$A$1:$G$40</definedName>
    <definedName name="_xlnm.Print_Area" localSheetId="2">Položky!$A$1:$G$186</definedName>
    <definedName name="_xlnm.Print_Area" localSheetId="1">Rekapitulace!$A$1:$I$24</definedName>
    <definedName name="PocetMJ">'Krycí list'!$G$7</definedName>
    <definedName name="Poznamka">'Krycí list'!$B$34</definedName>
    <definedName name="Projektant">'Krycí list'!$C$7</definedName>
    <definedName name="PSV">Rekapitulace!$F$17</definedName>
    <definedName name="PSV0">Položky!#REF!</definedName>
    <definedName name="SazbaDPH1">'Krycí list'!$C$29</definedName>
    <definedName name="SazbaDPH2">'Krycí list'!#REF!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Rekapitulace!$H$24</definedName>
    <definedName name="VRNKc">Rekapitulace!$E$22</definedName>
    <definedName name="VRNnazev">Rekapitulace!$A$22</definedName>
    <definedName name="VRNproc">Rekapitulace!$F$22</definedName>
    <definedName name="VRNzakl">Rekapitulace!$G$22</definedName>
    <definedName name="Zakazka">'Krycí list'!$G$9</definedName>
    <definedName name="Zaklad22">'Krycí list'!#REF!</definedName>
    <definedName name="Zaklad5">'Krycí list'!$F$29</definedName>
    <definedName name="Zhotovitel">'Krycí list'!$E$11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3" l="1"/>
  <c r="E22" i="3"/>
  <c r="E19" i="3"/>
  <c r="E25" i="3"/>
  <c r="E21" i="3"/>
  <c r="E20" i="3" s="1"/>
  <c r="G20" i="3" s="1"/>
  <c r="E18" i="3"/>
  <c r="E17" i="3" s="1"/>
  <c r="G17" i="3" s="1"/>
  <c r="E15" i="3"/>
  <c r="E13" i="3" s="1"/>
  <c r="E14" i="3"/>
  <c r="E39" i="3"/>
  <c r="G128" i="3"/>
  <c r="E52" i="3"/>
  <c r="E92" i="3"/>
  <c r="E73" i="3"/>
  <c r="E72" i="3" s="1"/>
  <c r="G72" i="3" s="1"/>
  <c r="G74" i="3" s="1"/>
  <c r="E10" i="2" s="1"/>
  <c r="E46" i="3"/>
  <c r="E45" i="3" s="1"/>
  <c r="E44" i="3"/>
  <c r="E43" i="3"/>
  <c r="G43" i="3" s="1"/>
  <c r="E42" i="3"/>
  <c r="E41" i="3" s="1"/>
  <c r="G41" i="3" s="1"/>
  <c r="E40" i="3"/>
  <c r="E61" i="3"/>
  <c r="E63" i="3"/>
  <c r="E54" i="3"/>
  <c r="E53" i="3"/>
  <c r="E51" i="3"/>
  <c r="E50" i="3" s="1"/>
  <c r="G50" i="3" s="1"/>
  <c r="E57" i="3"/>
  <c r="G102" i="3"/>
  <c r="G103" i="3"/>
  <c r="G101" i="3"/>
  <c r="G100" i="3"/>
  <c r="G94" i="3"/>
  <c r="G95" i="3"/>
  <c r="E93" i="3"/>
  <c r="E91" i="3" s="1"/>
  <c r="G91" i="3" s="1"/>
  <c r="G90" i="3"/>
  <c r="F12" i="2"/>
  <c r="G12" i="2"/>
  <c r="I12" i="2"/>
  <c r="F7" i="2"/>
  <c r="G7" i="2"/>
  <c r="I7" i="2"/>
  <c r="F8" i="2"/>
  <c r="G8" i="2"/>
  <c r="I8" i="2"/>
  <c r="F9" i="2"/>
  <c r="G9" i="2"/>
  <c r="I9" i="2"/>
  <c r="F10" i="2"/>
  <c r="G10" i="2"/>
  <c r="I10" i="2"/>
  <c r="G11" i="2"/>
  <c r="I11" i="2"/>
  <c r="F13" i="2"/>
  <c r="G13" i="2"/>
  <c r="I13" i="2"/>
  <c r="E65" i="3"/>
  <c r="E62" i="3"/>
  <c r="E58" i="3"/>
  <c r="E56" i="3"/>
  <c r="E55" i="3" s="1"/>
  <c r="E10" i="3"/>
  <c r="E28" i="3"/>
  <c r="E27" i="3" s="1"/>
  <c r="E29" i="3"/>
  <c r="G33" i="3"/>
  <c r="E24" i="3"/>
  <c r="E23" i="3" s="1"/>
  <c r="G23" i="3" s="1"/>
  <c r="E37" i="3"/>
  <c r="E36" i="3" s="1"/>
  <c r="G36" i="3" s="1"/>
  <c r="E11" i="3"/>
  <c r="E9" i="3" s="1"/>
  <c r="G140" i="3"/>
  <c r="G69" i="3"/>
  <c r="G68" i="3"/>
  <c r="G67" i="3"/>
  <c r="G66" i="3"/>
  <c r="G89" i="3"/>
  <c r="E78" i="3"/>
  <c r="E76" i="3"/>
  <c r="E80" i="3" s="1"/>
  <c r="G80" i="3" s="1"/>
  <c r="G86" i="3"/>
  <c r="G87" i="3"/>
  <c r="G85" i="3"/>
  <c r="G88" i="3"/>
  <c r="G84" i="3"/>
  <c r="G79" i="3"/>
  <c r="G8" i="3"/>
  <c r="G129" i="3"/>
  <c r="G130" i="3"/>
  <c r="G131" i="3"/>
  <c r="G97" i="3"/>
  <c r="G96" i="3"/>
  <c r="G124" i="3"/>
  <c r="G182" i="3" s="1"/>
  <c r="H16" i="2" s="1"/>
  <c r="G125" i="3"/>
  <c r="G126" i="3"/>
  <c r="G127" i="3"/>
  <c r="G132" i="3"/>
  <c r="G133" i="3"/>
  <c r="G134" i="3"/>
  <c r="G135" i="3"/>
  <c r="G136" i="3"/>
  <c r="G137" i="3"/>
  <c r="G138" i="3"/>
  <c r="G139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23" i="3"/>
  <c r="G118" i="3"/>
  <c r="G119" i="3"/>
  <c r="G121" i="3"/>
  <c r="H15" i="2" s="1"/>
  <c r="G120" i="3"/>
  <c r="G117" i="3"/>
  <c r="G107" i="3"/>
  <c r="G108" i="3"/>
  <c r="G109" i="3"/>
  <c r="G110" i="3"/>
  <c r="G111" i="3"/>
  <c r="G112" i="3"/>
  <c r="G113" i="3"/>
  <c r="G114" i="3"/>
  <c r="G106" i="3"/>
  <c r="G8" i="1"/>
  <c r="E14" i="2"/>
  <c r="F14" i="2"/>
  <c r="I14" i="2"/>
  <c r="G14" i="2"/>
  <c r="F15" i="2"/>
  <c r="E15" i="2"/>
  <c r="G15" i="2"/>
  <c r="I15" i="2"/>
  <c r="G16" i="2"/>
  <c r="I16" i="2"/>
  <c r="F16" i="2"/>
  <c r="E16" i="2"/>
  <c r="G45" i="3" l="1"/>
  <c r="E47" i="3"/>
  <c r="G47" i="3" s="1"/>
  <c r="I17" i="2"/>
  <c r="C20" i="1" s="1"/>
  <c r="E38" i="3"/>
  <c r="G38" i="3" s="1"/>
  <c r="G115" i="3"/>
  <c r="H14" i="2" s="1"/>
  <c r="G76" i="3"/>
  <c r="G82" i="3" s="1"/>
  <c r="F11" i="2" s="1"/>
  <c r="F17" i="2" s="1"/>
  <c r="C17" i="1" s="1"/>
  <c r="G17" i="2"/>
  <c r="C14" i="1" s="1"/>
  <c r="E81" i="3"/>
  <c r="G81" i="3" s="1"/>
  <c r="G11" i="3"/>
  <c r="G98" i="3"/>
  <c r="E12" i="2" s="1"/>
  <c r="G104" i="3"/>
  <c r="E13" i="2" s="1"/>
  <c r="E60" i="3"/>
  <c r="G60" i="3" s="1"/>
  <c r="H17" i="2"/>
  <c r="C15" i="1" s="1"/>
  <c r="G48" i="3"/>
  <c r="E8" i="2" s="1"/>
  <c r="E59" i="3"/>
  <c r="G59" i="3" s="1"/>
  <c r="G70" i="3" s="1"/>
  <c r="E9" i="2" s="1"/>
  <c r="G55" i="3"/>
  <c r="G9" i="3"/>
  <c r="E12" i="3"/>
  <c r="G12" i="3" s="1"/>
  <c r="E31" i="3"/>
  <c r="G31" i="3" s="1"/>
  <c r="E32" i="3"/>
  <c r="G32" i="3" s="1"/>
  <c r="E30" i="3"/>
  <c r="G30" i="3" s="1"/>
  <c r="G27" i="3"/>
  <c r="G13" i="3"/>
  <c r="E16" i="3"/>
  <c r="G16" i="3" s="1"/>
  <c r="G34" i="3" l="1"/>
  <c r="E7" i="2" s="1"/>
  <c r="E17" i="2" s="1"/>
  <c r="G22" i="2" s="1"/>
  <c r="I22" i="2" s="1"/>
  <c r="G23" i="2"/>
  <c r="I23" i="2" s="1"/>
  <c r="C16" i="1"/>
  <c r="C18" i="1" s="1"/>
  <c r="C21" i="1" s="1"/>
  <c r="H24" i="2" l="1"/>
  <c r="F21" i="1" s="1"/>
  <c r="G21" i="1" s="1"/>
  <c r="G22" i="1" s="1"/>
  <c r="C22" i="1" s="1"/>
  <c r="F29" i="1" s="1"/>
  <c r="F30" i="1" l="1"/>
  <c r="F31" i="1"/>
</calcChain>
</file>

<file path=xl/sharedStrings.xml><?xml version="1.0" encoding="utf-8"?>
<sst xmlns="http://schemas.openxmlformats.org/spreadsheetml/2006/main" count="517" uniqueCount="347">
  <si>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</si>
  <si>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</si>
  <si>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</si>
  <si>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</si>
  <si>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</si>
  <si>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</si>
  <si>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</si>
  <si>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</si>
  <si>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</si>
  <si>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</si>
  <si>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</si>
  <si>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</si>
  <si>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</si>
  <si>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</si>
  <si>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</si>
  <si>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</si>
  <si>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</si>
  <si>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</si>
  <si>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</si>
  <si>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</si>
  <si>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</si>
  <si>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</si>
  <si>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</si>
  <si>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</si>
  <si>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</si>
  <si>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</si>
  <si>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</si>
  <si>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</si>
  <si>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</si>
  <si>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</si>
  <si>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</si>
  <si>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</si>
  <si>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</si>
  <si>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</si>
  <si>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</si>
  <si>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</si>
  <si>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</si>
  <si>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</si>
  <si>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</si>
  <si>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</si>
  <si>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DPH</t>
  </si>
  <si>
    <t>CENA ZA OBJEKT CELKEM</t>
  </si>
  <si>
    <t>Poznámka :</t>
  </si>
  <si>
    <t>Rozpočet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</si>
  <si>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</si>
  <si>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</si>
  <si>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</si>
  <si>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</si>
  <si>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</si>
  <si>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</si>
  <si>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</si>
  <si>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</si>
  <si>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</si>
  <si>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</si>
  <si>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</si>
  <si>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</si>
  <si>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</si>
  <si>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P.č.</t>
  </si>
  <si>
    <t>Název položky</t>
  </si>
  <si>
    <t>MJ</t>
  </si>
  <si>
    <t>množství</t>
  </si>
  <si>
    <t>cena / MJ</t>
  </si>
  <si>
    <t>celkem (Kč)</t>
  </si>
  <si>
    <t>Kašna</t>
  </si>
  <si>
    <t>Výkaz výměr</t>
  </si>
  <si>
    <t>ZS</t>
  </si>
  <si>
    <t>PROVOZ INVEST-</t>
  </si>
  <si>
    <t>SILN PROVOZ</t>
  </si>
  <si>
    <t>typ</t>
  </si>
  <si>
    <t>M21</t>
  </si>
  <si>
    <t>Elektromontáž, řízení, osvětlení</t>
  </si>
  <si>
    <t>M35</t>
  </si>
  <si>
    <t>Montáž čerpadel, kompresorů</t>
  </si>
  <si>
    <t>M99</t>
  </si>
  <si>
    <t>Ostatní dodávky a práce "M"</t>
  </si>
  <si>
    <t>činí :</t>
  </si>
  <si>
    <t>Zařízení staveniště</t>
  </si>
  <si>
    <t>Kompletační činnost</t>
  </si>
  <si>
    <t>Díl:</t>
  </si>
  <si>
    <t>00005</t>
  </si>
  <si>
    <t>Elektroinstalační práce</t>
  </si>
  <si>
    <t>Revizní zpráva</t>
  </si>
  <si>
    <t>Celkem za</t>
  </si>
  <si>
    <t>M21 Elektromontáž, řízení, osvětlení</t>
  </si>
  <si>
    <t>315111114</t>
  </si>
  <si>
    <t>Montáž technologie</t>
  </si>
  <si>
    <t>03511234</t>
  </si>
  <si>
    <t>Tlakové zkoušky</t>
  </si>
  <si>
    <t>03511235</t>
  </si>
  <si>
    <t>Uvedení do provozu</t>
  </si>
  <si>
    <t>03511236</t>
  </si>
  <si>
    <t>Zaškolení obsluhy</t>
  </si>
  <si>
    <t>M35 Montáž čerpadel, kompresorů</t>
  </si>
  <si>
    <t>3511238</t>
  </si>
  <si>
    <t>Návod na obsluhu a údržbu</t>
  </si>
  <si>
    <t>3519999</t>
  </si>
  <si>
    <t>Vedlejší náklady</t>
  </si>
  <si>
    <t>3511239</t>
  </si>
  <si>
    <t>PD ve stupni realizační, Dílenská dokumentace</t>
  </si>
  <si>
    <t>3511240</t>
  </si>
  <si>
    <t>Autorský dozor</t>
  </si>
  <si>
    <t>3511241</t>
  </si>
  <si>
    <t>Přesun hmot</t>
  </si>
  <si>
    <t>WKSME-120</t>
  </si>
  <si>
    <t>Kabinetový změkčovací filtr WK Standard-5600/120</t>
  </si>
  <si>
    <t>0501090</t>
  </si>
  <si>
    <t>Koleno D 90 PVC 90° lep</t>
  </si>
  <si>
    <t>0502090</t>
  </si>
  <si>
    <t>Koleno D 90 PVC 45° lep</t>
  </si>
  <si>
    <t>PV01063AP</t>
  </si>
  <si>
    <t>Koleno D 63/90° PN 16 PVC</t>
  </si>
  <si>
    <t>PV02063AP</t>
  </si>
  <si>
    <t>Koleno D 63/45° PN16 PVC</t>
  </si>
  <si>
    <t>PV01050AP</t>
  </si>
  <si>
    <t>Koleno D 50/90° PVC PN16</t>
  </si>
  <si>
    <t>PV02050AP</t>
  </si>
  <si>
    <t>Koleno D 50/45° PN 16, PVC</t>
  </si>
  <si>
    <t>0216600050</t>
  </si>
  <si>
    <t>T-kus D 50/90° lep.PVC</t>
  </si>
  <si>
    <t>0505832</t>
  </si>
  <si>
    <t>Nátrubek D 32x1"int.kov</t>
  </si>
  <si>
    <t>0501032</t>
  </si>
  <si>
    <t>Koleno D 32 PVC 90° lep</t>
  </si>
  <si>
    <t>0502032</t>
  </si>
  <si>
    <t>Koleno D 32 PVC 45° lep</t>
  </si>
  <si>
    <t>0506110</t>
  </si>
  <si>
    <t>Redukce kr.D110x90 PVC</t>
  </si>
  <si>
    <t>0506112</t>
  </si>
  <si>
    <t>Redukce kr.D110x63 PVC</t>
  </si>
  <si>
    <t>0506063</t>
  </si>
  <si>
    <t>Redukce kr.D 63x50 PVC</t>
  </si>
  <si>
    <t>0551250</t>
  </si>
  <si>
    <t>Šroubení D 50x6/4"ex.těsn</t>
  </si>
  <si>
    <t>02712</t>
  </si>
  <si>
    <t>Tr PVC D 90,dl.6m, PN 10</t>
  </si>
  <si>
    <t>02710</t>
  </si>
  <si>
    <t>Tr PVC D 63,dl.5m, PN 10</t>
  </si>
  <si>
    <t>02709</t>
  </si>
  <si>
    <t>Tr PVC D 50,dl.5m, PN 10</t>
  </si>
  <si>
    <t>02724</t>
  </si>
  <si>
    <t>Tr PVC D 32,dl.5m,PN 10</t>
  </si>
  <si>
    <t>100/1</t>
  </si>
  <si>
    <t>Kanalizační trubky SN4 DN 100 1m</t>
  </si>
  <si>
    <t>KGB100/87</t>
  </si>
  <si>
    <t>Koleno DN 100 87°</t>
  </si>
  <si>
    <t>KGB100/45</t>
  </si>
  <si>
    <t>Koleno DN 100 45°</t>
  </si>
  <si>
    <t>KGEA100/100/87</t>
  </si>
  <si>
    <t>Jednoduchá odbočka 87° 30 DN 100 DN 100</t>
  </si>
  <si>
    <t>15782</t>
  </si>
  <si>
    <t>570418</t>
  </si>
  <si>
    <t>20569</t>
  </si>
  <si>
    <t>DOC3GT</t>
  </si>
  <si>
    <t>Ponorné kalové čerpadlo, nerezové, výkon 0,25kW, Q=6m3/h při 3,7mvs, 230V</t>
  </si>
  <si>
    <t>0560090</t>
  </si>
  <si>
    <t>Kohout kulový D 90 PVC</t>
  </si>
  <si>
    <t>0560063</t>
  </si>
  <si>
    <t>Kohout kulový D 63 PVC</t>
  </si>
  <si>
    <t>0560050</t>
  </si>
  <si>
    <t>Kohout kulový D 50 PVC</t>
  </si>
  <si>
    <t>0567050</t>
  </si>
  <si>
    <t>Ventil zpětný D 50 PVC</t>
  </si>
  <si>
    <t>0566063</t>
  </si>
  <si>
    <t>Ventil zpětný+koš D 63 PVC</t>
  </si>
  <si>
    <t>KM pozink. plast</t>
  </si>
  <si>
    <t>Kotvící materiál, úchyty</t>
  </si>
  <si>
    <t>M99 Ostatní dodávky a práce "M"</t>
  </si>
  <si>
    <t>701 Rekonstrukce kašny</t>
  </si>
  <si>
    <t>0590300</t>
  </si>
  <si>
    <t>Čistič PVC</t>
  </si>
  <si>
    <t>litr</t>
  </si>
  <si>
    <t>900102</t>
  </si>
  <si>
    <t>Teflonová páska</t>
  </si>
  <si>
    <t>kus</t>
  </si>
  <si>
    <t>0590101</t>
  </si>
  <si>
    <t>Lepidlo PVC-U</t>
  </si>
  <si>
    <t>AD 01</t>
  </si>
  <si>
    <t>Sestava automatického dopouštění vody DN25 s hlídáním hladin v retenční nádrži ponornými sondami, s podružným vodoměrem DN25</t>
  </si>
  <si>
    <t>kompl.</t>
  </si>
  <si>
    <t>EVPI 2020</t>
  </si>
  <si>
    <t>Elektromagnetický ventil 1", 230V</t>
  </si>
  <si>
    <t>RA109P421</t>
  </si>
  <si>
    <t xml:space="preserve">Kartušový filtr G 1 včetně filtrační vložky 50 mic </t>
  </si>
  <si>
    <t>00001</t>
  </si>
  <si>
    <t>Podružný elektrorozvaděč technologie v provedení jako sestava plastových rozvodnic na omítku, krytí IP55</t>
  </si>
  <si>
    <t>332-436</t>
  </si>
  <si>
    <t>Spínaný zdroj 24VDC, 150W</t>
  </si>
  <si>
    <t>Kopo 40</t>
  </si>
  <si>
    <t>Kabelová chránička DN40</t>
  </si>
  <si>
    <t>bm</t>
  </si>
  <si>
    <t>CYKY 4x1,5</t>
  </si>
  <si>
    <t>Kabeláž ke světlům</t>
  </si>
  <si>
    <t>00002</t>
  </si>
  <si>
    <t>Nerezový LED reflektor 12x3W, 12VAC(24VDC), IP68, jednobarevný</t>
  </si>
  <si>
    <t>00003</t>
  </si>
  <si>
    <t>Drobný elektroinstalační materiál</t>
  </si>
  <si>
    <t>00004</t>
  </si>
  <si>
    <t>atyp.plast 01</t>
  </si>
  <si>
    <t>PP zachycovač nečistot s nerezovým sítem</t>
  </si>
  <si>
    <t>atyp.plast 02</t>
  </si>
  <si>
    <t>PP podstavec čerpadla</t>
  </si>
  <si>
    <t>atyp.nerez 01</t>
  </si>
  <si>
    <t>atyp.nerez 05</t>
  </si>
  <si>
    <t>Nerezová přepadová armatura DN100 s nerezovým krycím košíkem, s izolačním lemem, vč.kotvení</t>
  </si>
  <si>
    <t>Nerezový box reflektoru s odvodněním G1" do dnové vpusti</t>
  </si>
  <si>
    <t>PP svařovaný podstavec technologie, rozměry 1200x1800x250mm, s čerpací jímkou 300x300x200mm</t>
  </si>
  <si>
    <t>PP svařovaná retenční nádrž o rozměrech 1500x1000x1500mm, s komínkem 600x600mm</t>
  </si>
  <si>
    <t>atyp.plast 03</t>
  </si>
  <si>
    <t>atyp.plast 04</t>
  </si>
  <si>
    <t>Nerezový prostup 3xG1" do výtoků bronzové sochy, vč. kotvení</t>
  </si>
  <si>
    <t>Nerezová dnová vpusť 300x300x200mm s nerezovou krycí mřížkou a izolačním lemem, vypouštění DN90, sdružený kabelový prostup G6/4" s těsnícími průchodkami, 3x kabelový prostup G1", vč. kotvení</t>
  </si>
  <si>
    <t>atyp.nerez 02</t>
  </si>
  <si>
    <t>atyp.nerez 03</t>
  </si>
  <si>
    <t>atyp.nerez 04</t>
  </si>
  <si>
    <t>Plastové čerpadlo filtrace s integrovaným zachycovačem nečistot připojení DN50/DN40, výkon 0,45kW; Q=8m³/h při 12mvs, 230V</t>
  </si>
  <si>
    <t>Pískový plastový filtr s bočním připojením 11/2", vnitřní průměr D500, průtok 9m³/h</t>
  </si>
  <si>
    <t>00596</t>
  </si>
  <si>
    <t>Filtrační písek 0,6-1 mm</t>
  </si>
  <si>
    <t>kg</t>
  </si>
  <si>
    <t>Ovládací 6-ti cestný ventil s bočním připojením na filtr, připojení 11/2", s ručním ovládáním</t>
  </si>
  <si>
    <t>24429</t>
  </si>
  <si>
    <t>Poloautomatický dávkovač chemie do potrubí, připojení G6/4"</t>
  </si>
  <si>
    <t>PS 100/50</t>
  </si>
  <si>
    <t>Těsnící nedělená vložka z pryžového segmentu šířky 30mm a dvou nerezových přítlačných kroužků, tlaková odolnost 3,0bar- průměr vrtu 100mm, průměr potrubí D50</t>
  </si>
  <si>
    <t>PS 150/110</t>
  </si>
  <si>
    <t>Těsnící nedělená vložka z pryžového segmentu šířky 30mm a dvou nerezových přítlačných kroužků, tlaková odolnost 3,0bar- průměr vrtu 150mm, průměr potrubí D110</t>
  </si>
  <si>
    <t>99</t>
  </si>
  <si>
    <t>Přesun hmot a sutí</t>
  </si>
  <si>
    <t>99 Přesun hmot a sutí</t>
  </si>
  <si>
    <t>1</t>
  </si>
  <si>
    <t>Zemní práce</t>
  </si>
  <si>
    <t>1 Zemní práce</t>
  </si>
  <si>
    <t>2</t>
  </si>
  <si>
    <t>Zakládání</t>
  </si>
  <si>
    <t>2 Zakládání</t>
  </si>
  <si>
    <t>3</t>
  </si>
  <si>
    <t>Svislé a kompletní konstrukce</t>
  </si>
  <si>
    <t>3 Svislé a kompletní konstrukce</t>
  </si>
  <si>
    <t>Vytýčení inženýrských sítí</t>
  </si>
  <si>
    <t>kpl</t>
  </si>
  <si>
    <t>m3</t>
  </si>
  <si>
    <t>711</t>
  </si>
  <si>
    <t>Izolace proti vodě, vlhkosti a plynu</t>
  </si>
  <si>
    <t>711 Izolace proti vodě, vlhkosti a plynu</t>
  </si>
  <si>
    <t>PS 100/63</t>
  </si>
  <si>
    <t>Těsnící nedělená vložka z pryžového segmentu šířky 30mm a dvou nerezových přítlačných kroužků, tlaková odolnost 3,0bar- průměr vrtu 150mm, průměr potrubí D63</t>
  </si>
  <si>
    <t>Hloubení nezapaž. jam hor.3 do 100 m3, STROJNĚ</t>
  </si>
  <si>
    <t>Příplatek za lepivost - hloubení nezap.jam v hor.3</t>
  </si>
  <si>
    <t>m2</t>
  </si>
  <si>
    <t xml:space="preserve">Hloubení rýh š.do 200 cm hor.3 do 100 m3,STROJNĚ </t>
  </si>
  <si>
    <t xml:space="preserve">Příplatek za lepivost - hloubení rýh 200cm v hor.3 </t>
  </si>
  <si>
    <t>Lože pod potrubí s dodáním písku frakce 0 - 4 mm</t>
  </si>
  <si>
    <t>Obsyp potrubí bez prohození sypaniny s dodáním písku frakce 0 - 4 mm</t>
  </si>
  <si>
    <t xml:space="preserve">m3 </t>
  </si>
  <si>
    <t xml:space="preserve">Zásyp jam, rýh, šachet se zhutněním </t>
  </si>
  <si>
    <t xml:space="preserve">Vodorovné přemístění výkopku z hor.1-4 do 6000 m </t>
  </si>
  <si>
    <t>Nakládání výkopku z hor.1-4 v množství nad 100 m3 viz pol. Vodorovné přemístění výkopku</t>
  </si>
  <si>
    <t>Uložení sypaniny na skládku viz pol. Vodorovné přemístění výkopku</t>
  </si>
  <si>
    <t>Poplatek za skládku horniny 1- 4 viz pol. Vodorovné přemístění výkopku</t>
  </si>
  <si>
    <t>t</t>
  </si>
  <si>
    <t>Bednění nadzákladových zdí oboustranné - zřízení</t>
  </si>
  <si>
    <t>Bednění nadzákladových zdí oboustranné-odstranění</t>
  </si>
  <si>
    <t>Vnitrostaveništní doprava suti a vybouraných hmot s použitím mechanizace</t>
  </si>
  <si>
    <t>Poplatek za uložení stavebního betonového odpadu na skládce (skládkovné)</t>
  </si>
  <si>
    <t>m</t>
  </si>
  <si>
    <t>Demontáž bronzových prvků stávající kašny, vč. zajištění jeřábu a dopravy do ateliéru</t>
  </si>
  <si>
    <t>Zpětné osazení bronzových prvků vč. zajištění jeřábu a dopravy</t>
  </si>
  <si>
    <t>Opracování povrchu bronzových prvků cizelováním</t>
  </si>
  <si>
    <t>Konzervace a uzavření povrchu bronzových povrchů odolným lakem</t>
  </si>
  <si>
    <t>Rekonstrukce rozvodů vody do chrličů a trysek chrličů</t>
  </si>
  <si>
    <t>Penetrace podkladu akrylovým penetračním nátěrem ve vodní disperzi, vč. dodání materiálu</t>
  </si>
  <si>
    <t>Opatření koutu mezi dnem a stěnami pogumovanou páskou pro pružné těsnění rohů vtlačenou do vrstvy hydroizolační hmoty, vč. dodání materiálu</t>
  </si>
  <si>
    <t>Aplikace první vrstvy hydroizolační stěrky - dvousložková cementová hydroizolační hmota s vloženou výztužnou netkanou textilíí,vč. dodání materiálu</t>
  </si>
  <si>
    <t>Aplikace druhé vrstvy hydroizolační stěrky - dvousložková cementová hydroizolační hmota, vč. dodání materiálu</t>
  </si>
  <si>
    <t>dno kašny</t>
  </si>
  <si>
    <t>stěny kašny:12,57*0,78</t>
  </si>
  <si>
    <t xml:space="preserve">Polštář základu z kameniva ze štěrkopísku 0-32 mm, hutněný </t>
  </si>
  <si>
    <t>Demontáž stávajících kamenných prvků kašny- soklu kašny, stěn kašny, stupňů</t>
  </si>
  <si>
    <t>hod.</t>
  </si>
  <si>
    <t>Nerezový zadlažďovací poklop, vnitřní rozměr 600x600mm, třída zatížení B125, výška poklopu 100mm</t>
  </si>
  <si>
    <t>Nerezová kabelová průchodka tří-vývodová, G6/4"</t>
  </si>
  <si>
    <t>KP 3-6/4</t>
  </si>
  <si>
    <t>Výstražná folie š 500 mm</t>
  </si>
  <si>
    <t>retenční nádrž: 3,1*2,6*2,18</t>
  </si>
  <si>
    <t>6</t>
  </si>
  <si>
    <t>13</t>
  </si>
  <si>
    <t>retenční nádrž:2,1*1,6*0,1</t>
  </si>
  <si>
    <t>retenční nádrž:17,57-1,9*1,4*2,18</t>
  </si>
  <si>
    <t>rozvody: 10,98*0,6*0,25+1,7*0,6*0,25+6,5*0,5*0,25</t>
  </si>
  <si>
    <t>retenční nádrž:1,9*1,4*2,18</t>
  </si>
  <si>
    <t>odkop u strojovny: 1,2*1,5*1,8</t>
  </si>
  <si>
    <t>retenční nádrž- stěny (vnější): 1,9*1,4*2,0+2*1,0*0,3+2*1,2*0,3</t>
  </si>
  <si>
    <t>retenční nádrž- stěny (částečné vnitřní):1,5*1,2*1,5+4*0,6*0,5</t>
  </si>
  <si>
    <t>stěny retenční nádrže: síť 8x150x150mm: (2*1,9*1,8+2*1,4*1,8)*5,4/1000</t>
  </si>
  <si>
    <t>komínek retenční nádrže:síť 8x150x150mm: (2*0,6*0,6+2*0,8*0,6)*5,4/1000</t>
  </si>
  <si>
    <t>9</t>
  </si>
  <si>
    <t>Ostatní konstrukce a práce, bourání</t>
  </si>
  <si>
    <t>9 Ostatní konstrukce a práce, bourání</t>
  </si>
  <si>
    <t>Pročištění kanalizační přípojky DN100</t>
  </si>
  <si>
    <t>Bourání základů z prostého betonu</t>
  </si>
  <si>
    <t>dno kašny:16,7*0,25+12,57*0,18+1,6*0,6*0,2+0,25*0,25*0,6</t>
  </si>
  <si>
    <t>Demontáž technologie ve stávající strojovně</t>
  </si>
  <si>
    <t>Očištění plochy základu pod kašnou</t>
  </si>
  <si>
    <t>Odvoz suti a vybouraných hmot na skládku nebo meziskládku do 1 km se složením</t>
  </si>
  <si>
    <t>Příplatek k odvozu suti a vybouraných hmot na skládku ZKD 1 km přes 1 km</t>
  </si>
  <si>
    <t>Jádrové vrtání diamantovou korunkou ∅100mm stěnou tl.500mm</t>
  </si>
  <si>
    <t>Jádrové vrtání diamantovou korunkou ∅150mm stěnou tl.500mm</t>
  </si>
  <si>
    <t>Konstrukce šachet z bet. Prostého V8 T100 C20/25</t>
  </si>
  <si>
    <t>retenční nádrž- komínek (vnější): 2*0,9*0,3+2*1,1*0,3</t>
  </si>
  <si>
    <t>stěny retenční nádrže: 2*2,1*1,6*0,2+2*1,9*1,6*0,2</t>
  </si>
  <si>
    <t>dno retenční nádrže:1,9*1,4*0,2</t>
  </si>
  <si>
    <t>strop retenční nádrže: 1,9*1,4*0,2-0,6*0,6*0,2</t>
  </si>
  <si>
    <t>komínek retenční nádrže:4*0,9*0,2*0,3</t>
  </si>
  <si>
    <t>dno retenční nádrže:2x síť 8x150x150mm : (2*1,9*1,4)*5,4/1000</t>
  </si>
  <si>
    <t>strop retenční nádrže: 2x síť 8x150x150mm : (2*1,9*1,4)*5,4/1000</t>
  </si>
  <si>
    <t>příložky R8 délky 1,2m- 120ks</t>
  </si>
  <si>
    <t>Úpravy povrchů, podlahy a osazování výplní</t>
  </si>
  <si>
    <t>6 Úpravy povrchů, podlahy a osazování výplní</t>
  </si>
  <si>
    <t>ochranná deska nad potrubí: (10,98+1,7)*0,6*0,1</t>
  </si>
  <si>
    <t>Beton základových desek prostý C12/15</t>
  </si>
  <si>
    <t>dno kašny: 23,76*0,21</t>
  </si>
  <si>
    <t>Základová deska ŽB C20/25</t>
  </si>
  <si>
    <t>Výztuž základových desek ze svařovaných sítí</t>
  </si>
  <si>
    <t xml:space="preserve">Výztuž nadzákladových zdí ze svařovaných sítí </t>
  </si>
  <si>
    <t>dno kašny:2x síť 8x150x150mm : 2*23,76*5,4/1000</t>
  </si>
  <si>
    <t>Bednění stěn základových desek- zřízení</t>
  </si>
  <si>
    <t>Bednění stěn základových desek- odstranění</t>
  </si>
  <si>
    <t>dno kašny: 17,28*0,21+14,14*0,14</t>
  </si>
  <si>
    <t>Mazanina z prostého betonu C20/25 spádována</t>
  </si>
  <si>
    <t>dno kašny: 15,90*0,12</t>
  </si>
  <si>
    <t>podstavec čerpadla:0,6*2,0*0,1</t>
  </si>
  <si>
    <t>Kamenný sokl sochy o průměru 900mm, výšky 1120mm- dodávka vč.montáže</t>
  </si>
  <si>
    <t>Kamenný stupeň výšky 210mm- 12ks segmentů výšky 170mm, šířky 550mm, poloměr 3300mm - dodávka vč.montáže</t>
  </si>
  <si>
    <t>Kamenný stupeň výšky 170mm- 12ks segmentů výšky 170mm, šířky 550mm, poloměr 2800mm- dodávka vč.montáže</t>
  </si>
  <si>
    <t>Kamenné stěny kruhové kašny- 12ks segmentů šířky 300mm, výška 880mm s ozubem pro osazení na žulový stupeň, vnější povrch s reliéfem kopírujícím původní pískovcové bloky- dodávka vč.montáže</t>
  </si>
  <si>
    <t>Úprava zpevněných ploch  Masarykova náměstí - 1. etapa</t>
  </si>
  <si>
    <t>jun h</t>
  </si>
  <si>
    <t>Typové nerezové pítko 350x350x900mm, horní vanička s 3 výtokovými  svislými tryskami a s odtokem z vaničky, povrch tryskaný balotinou,  připojení vody G3/4", připojení na odpad, vnitřní rozvod vody nerezovou  flexibilní hadicí, spínání tlačným ventilem, vč. kotvení 3x chemickou kotvou D12mm do betonového základu</t>
  </si>
  <si>
    <t>základ pítka: 0,5*0,5*0,5</t>
  </si>
  <si>
    <t>rozvody: 10,98*0,6*0,7+1,7*0,6*0,7+6,5*0,5*1,7</t>
  </si>
  <si>
    <t>přívod pítka: 22,5*0,3*1,0</t>
  </si>
  <si>
    <t>rozvody: 10,98*0,6*0,1+1,7*0,6*0,1+6,5*0,5*0,0</t>
  </si>
  <si>
    <t>rozvody: 10,98*0,6*0,15+1,7*0,6*0,15+6,5*0,5*0,14</t>
  </si>
  <si>
    <t>rozvody:10,98*0,6*0,45+1,7*0,6*0,45+6,5*0,5*1,54</t>
  </si>
  <si>
    <t>přívod pítka: 22,5*0,3*0,1</t>
  </si>
  <si>
    <t>přívod pítka: 22,5*0,3*0,15</t>
  </si>
  <si>
    <t>přívod pítka: 22,5*0,3*0,75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</si>
</sst>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\ &quot;Kč&quot;"/>
    <numFmt numFmtId="165" formatCode="dd/mm/yy"/>
    <numFmt numFmtId="166" formatCode="0.0%"/>
    <numFmt numFmtId="167" formatCode="#,##0.0000"/>
  </numFmts>
  <fonts count="58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8"/>
      <name val="Arial CE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 CE"/>
      <charset val="238"/>
    </font>
    <font>
      <b/>
      <sz val="11"/>
      <color indexed="14"/>
      <name val="Arial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8"/>
      <color indexed="8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Trebuchet MS"/>
      <family val="2"/>
      <charset val="238"/>
    </font>
    <font>
      <i/>
      <sz val="8"/>
      <color indexed="12"/>
      <name val="Arial"/>
      <family val="2"/>
      <charset val="238"/>
    </font>
    <font>
      <i/>
      <sz val="8"/>
      <color indexed="12"/>
      <name val="Arial CE"/>
      <charset val="238"/>
    </font>
    <font>
      <sz val="8"/>
      <color indexed="12"/>
      <name val="Arial CE"/>
      <charset val="238"/>
    </font>
    <font>
      <sz val="11"/>
      <color theme="1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62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9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93">
    <xf numFmtId="0" fontId="0" fillId="0" borderId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12" borderId="0" applyNumberFormat="0" applyBorder="0" applyAlignment="0" applyProtection="0"/>
    <xf numFmtId="0" fontId="1" fillId="4" borderId="0" applyNumberFormat="0" applyBorder="0" applyAlignment="0" applyProtection="0"/>
    <xf numFmtId="0" fontId="1" fillId="10" borderId="0" applyNumberFormat="0" applyBorder="0" applyAlignment="0" applyProtection="0"/>
    <xf numFmtId="0" fontId="1" fillId="7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3" borderId="0" applyNumberFormat="0" applyBorder="0" applyAlignment="0" applyProtection="0"/>
    <xf numFmtId="0" fontId="1" fillId="13" borderId="0" applyNumberFormat="0" applyBorder="0" applyAlignment="0" applyProtection="0"/>
    <xf numFmtId="0" fontId="27" fillId="10" borderId="0" applyNumberFormat="0" applyBorder="0" applyAlignment="0" applyProtection="0"/>
    <xf numFmtId="0" fontId="27" fillId="15" borderId="0" applyNumberFormat="0" applyBorder="0" applyAlignment="0" applyProtection="0"/>
    <xf numFmtId="0" fontId="27" fillId="13" borderId="0" applyNumberFormat="0" applyBorder="0" applyAlignment="0" applyProtection="0"/>
    <xf numFmtId="0" fontId="27" fillId="4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14" borderId="0" applyNumberFormat="0" applyBorder="0" applyAlignment="0" applyProtection="0"/>
    <xf numFmtId="0" fontId="27" fillId="5" borderId="0" applyNumberFormat="0" applyBorder="0" applyAlignment="0" applyProtection="0"/>
    <xf numFmtId="0" fontId="27" fillId="11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8" fillId="0" borderId="2" applyNumberFormat="0" applyFill="0" applyAlignment="0" applyProtection="0"/>
    <xf numFmtId="0" fontId="31" fillId="6" borderId="0" applyNumberFormat="0" applyBorder="0" applyAlignment="0" applyProtection="0"/>
    <xf numFmtId="0" fontId="42" fillId="0" borderId="0"/>
    <xf numFmtId="0" fontId="29" fillId="8" borderId="0" applyNumberFormat="0" applyBorder="0" applyAlignment="0" applyProtection="0"/>
    <xf numFmtId="0" fontId="30" fillId="19" borderId="3" applyNumberFormat="0" applyAlignment="0" applyProtection="0"/>
    <xf numFmtId="0" fontId="30" fillId="19" borderId="3" applyNumberFormat="0" applyAlignment="0" applyProtection="0"/>
    <xf numFmtId="0" fontId="36" fillId="0" borderId="5" applyNumberFormat="0" applyFill="0" applyAlignment="0" applyProtection="0"/>
    <xf numFmtId="0" fontId="43" fillId="0" borderId="4" applyNumberFormat="0" applyFill="0" applyAlignment="0" applyProtection="0"/>
    <xf numFmtId="0" fontId="37" fillId="0" borderId="7" applyNumberFormat="0" applyFill="0" applyAlignment="0" applyProtection="0"/>
    <xf numFmtId="0" fontId="44" fillId="0" borderId="6" applyNumberFormat="0" applyFill="0" applyAlignment="0" applyProtection="0"/>
    <xf numFmtId="0" fontId="38" fillId="0" borderId="9" applyNumberFormat="0" applyFill="0" applyAlignment="0" applyProtection="0"/>
    <xf numFmtId="0" fontId="45" fillId="0" borderId="8" applyNumberFormat="0" applyFill="0" applyAlignment="0" applyProtection="0"/>
    <xf numFmtId="0" fontId="38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7" fillId="12" borderId="0" applyNumberFormat="0" applyBorder="0" applyAlignment="0" applyProtection="0"/>
    <xf numFmtId="0" fontId="40" fillId="12" borderId="0" applyNumberFormat="0" applyBorder="0" applyAlignment="0" applyProtection="0"/>
    <xf numFmtId="0" fontId="3" fillId="0" borderId="0"/>
    <xf numFmtId="0" fontId="52" fillId="0" borderId="0"/>
    <xf numFmtId="0" fontId="3" fillId="0" borderId="0"/>
    <xf numFmtId="0" fontId="57" fillId="0" borderId="0"/>
    <xf numFmtId="0" fontId="53" fillId="0" borderId="0" applyAlignment="0">
      <alignment vertical="top" wrapText="1"/>
      <protection locked="0"/>
    </xf>
    <xf numFmtId="0" fontId="4" fillId="0" borderId="0"/>
    <xf numFmtId="0" fontId="4" fillId="0" borderId="0"/>
    <xf numFmtId="0" fontId="3" fillId="7" borderId="10" applyNumberFormat="0" applyFont="0" applyAlignment="0" applyProtection="0"/>
    <xf numFmtId="0" fontId="53" fillId="7" borderId="10" applyNumberFormat="0" applyFont="0" applyAlignment="0" applyProtection="0"/>
    <xf numFmtId="0" fontId="48" fillId="0" borderId="11" applyNumberFormat="0" applyFill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2" fillId="0" borderId="12" applyNumberFormat="0" applyFill="0" applyAlignment="0" applyProtection="0"/>
    <xf numFmtId="0" fontId="28" fillId="0" borderId="1" applyNumberFormat="0" applyFill="0" applyAlignment="0" applyProtection="0"/>
    <xf numFmtId="0" fontId="31" fillId="10" borderId="0" applyNumberFormat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33" fillId="12" borderId="13" applyNumberFormat="0" applyAlignment="0" applyProtection="0"/>
    <xf numFmtId="0" fontId="33" fillId="9" borderId="13" applyNumberFormat="0" applyAlignment="0" applyProtection="0"/>
    <xf numFmtId="0" fontId="41" fillId="21" borderId="13" applyNumberFormat="0" applyAlignment="0" applyProtection="0"/>
    <xf numFmtId="0" fontId="49" fillId="20" borderId="13" applyNumberFormat="0" applyAlignment="0" applyProtection="0"/>
    <xf numFmtId="0" fontId="34" fillId="21" borderId="14" applyNumberFormat="0" applyAlignment="0" applyProtection="0"/>
    <xf numFmtId="0" fontId="34" fillId="20" borderId="14" applyNumberFormat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27" fillId="23" borderId="0" applyNumberFormat="0" applyBorder="0" applyAlignment="0" applyProtection="0"/>
    <xf numFmtId="0" fontId="27" fillId="15" borderId="0" applyNumberFormat="0" applyBorder="0" applyAlignment="0" applyProtection="0"/>
    <xf numFmtId="0" fontId="27" fillId="13" borderId="0" applyNumberFormat="0" applyBorder="0" applyAlignment="0" applyProtection="0"/>
    <xf numFmtId="0" fontId="27" fillId="26" borderId="0" applyNumberFormat="0" applyBorder="0" applyAlignment="0" applyProtection="0"/>
    <xf numFmtId="0" fontId="27" fillId="17" borderId="0" applyNumberFormat="0" applyBorder="0" applyAlignment="0" applyProtection="0"/>
    <xf numFmtId="0" fontId="27" fillId="24" borderId="0" applyNumberFormat="0" applyBorder="0" applyAlignment="0" applyProtection="0"/>
    <xf numFmtId="0" fontId="27" fillId="22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5" borderId="0" applyNumberFormat="0" applyBorder="0" applyAlignment="0" applyProtection="0"/>
  </cellStyleXfs>
  <cellXfs count="351">
    <xf numFmtId="0" fontId="0" fillId="0" borderId="0" xfId="0"/>
    <xf numFmtId="0" fontId="5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27" borderId="0" xfId="0" applyFill="1" applyBorder="1"/>
    <xf numFmtId="0" fontId="0" fillId="0" borderId="0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3" xfId="0" applyNumberFormat="1" applyBorder="1"/>
    <xf numFmtId="0" fontId="0" fillId="0" borderId="22" xfId="0" applyNumberFormat="1" applyBorder="1"/>
    <xf numFmtId="0" fontId="0" fillId="0" borderId="24" xfId="0" applyNumberFormat="1" applyBorder="1"/>
    <xf numFmtId="0" fontId="0" fillId="0" borderId="0" xfId="0" applyNumberFormat="1"/>
    <xf numFmtId="3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3" fontId="0" fillId="0" borderId="0" xfId="0" applyNumberFormat="1"/>
    <xf numFmtId="0" fontId="9" fillId="0" borderId="31" xfId="0" applyFont="1" applyBorder="1" applyAlignment="1">
      <alignment horizontal="left"/>
    </xf>
    <xf numFmtId="0" fontId="0" fillId="0" borderId="32" xfId="0" applyBorder="1" applyAlignment="1">
      <alignment horizontal="left"/>
    </xf>
    <xf numFmtId="0" fontId="0" fillId="0" borderId="33" xfId="0" applyBorder="1" applyAlignment="1">
      <alignment horizontal="centerContinuous"/>
    </xf>
    <xf numFmtId="0" fontId="9" fillId="0" borderId="32" xfId="0" applyFont="1" applyBorder="1" applyAlignment="1">
      <alignment horizontal="centerContinuous"/>
    </xf>
    <xf numFmtId="0" fontId="0" fillId="0" borderId="32" xfId="0" applyBorder="1" applyAlignment="1">
      <alignment horizontal="centerContinuous"/>
    </xf>
    <xf numFmtId="0" fontId="0" fillId="0" borderId="34" xfId="0" applyBorder="1"/>
    <xf numFmtId="0" fontId="0" fillId="0" borderId="35" xfId="0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3" fontId="0" fillId="0" borderId="26" xfId="0" applyNumberFormat="1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11" fillId="0" borderId="25" xfId="0" applyFont="1" applyBorder="1"/>
    <xf numFmtId="3" fontId="0" fillId="0" borderId="42" xfId="0" applyNumberFormat="1" applyBorder="1"/>
    <xf numFmtId="0" fontId="0" fillId="0" borderId="43" xfId="0" applyBorder="1"/>
    <xf numFmtId="3" fontId="0" fillId="0" borderId="44" xfId="0" applyNumberFormat="1" applyBorder="1"/>
    <xf numFmtId="0" fontId="0" fillId="0" borderId="45" xfId="0" applyBorder="1"/>
    <xf numFmtId="0" fontId="0" fillId="0" borderId="46" xfId="0" applyBorder="1"/>
    <xf numFmtId="0" fontId="0" fillId="0" borderId="0" xfId="0" applyBorder="1" applyAlignment="1">
      <alignment horizontal="right"/>
    </xf>
    <xf numFmtId="165" fontId="0" fillId="0" borderId="0" xfId="0" applyNumberFormat="1" applyBorder="1"/>
    <xf numFmtId="164" fontId="0" fillId="0" borderId="26" xfId="0" applyNumberFormat="1" applyBorder="1"/>
    <xf numFmtId="164" fontId="0" fillId="0" borderId="0" xfId="0" applyNumberFormat="1" applyBorder="1"/>
    <xf numFmtId="0" fontId="10" fillId="27" borderId="43" xfId="0" applyFont="1" applyFill="1" applyBorder="1"/>
    <xf numFmtId="0" fontId="10" fillId="27" borderId="44" xfId="0" applyFont="1" applyFill="1" applyBorder="1"/>
    <xf numFmtId="0" fontId="10" fillId="27" borderId="47" xfId="0" applyFont="1" applyFill="1" applyBorder="1"/>
    <xf numFmtId="164" fontId="10" fillId="27" borderId="44" xfId="0" applyNumberFormat="1" applyFont="1" applyFill="1" applyBorder="1"/>
    <xf numFmtId="0" fontId="10" fillId="27" borderId="48" xfId="0" applyFont="1" applyFill="1" applyBorder="1"/>
    <xf numFmtId="0" fontId="10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9" xfId="59" applyFont="1" applyBorder="1"/>
    <xf numFmtId="0" fontId="0" fillId="0" borderId="50" xfId="0" applyNumberFormat="1" applyBorder="1" applyAlignment="1">
      <alignment horizontal="left"/>
    </xf>
    <xf numFmtId="0" fontId="0" fillId="0" borderId="51" xfId="0" applyNumberFormat="1" applyBorder="1"/>
    <xf numFmtId="0" fontId="7" fillId="0" borderId="52" xfId="59" applyFont="1" applyBorder="1"/>
    <xf numFmtId="0" fontId="4" fillId="0" borderId="52" xfId="59" applyBorder="1"/>
    <xf numFmtId="0" fontId="4" fillId="0" borderId="52" xfId="59" applyBorder="1" applyAlignment="1">
      <alignment horizontal="right"/>
    </xf>
    <xf numFmtId="49" fontId="5" fillId="0" borderId="0" xfId="0" applyNumberFormat="1" applyFont="1" applyAlignment="1">
      <alignment horizontal="centerContinuous"/>
    </xf>
    <xf numFmtId="0" fontId="5" fillId="0" borderId="0" xfId="0" applyFont="1" applyBorder="1" applyAlignment="1">
      <alignment horizontal="centerContinuous"/>
    </xf>
    <xf numFmtId="49" fontId="9" fillId="28" borderId="31" xfId="0" applyNumberFormat="1" applyFont="1" applyFill="1" applyBorder="1"/>
    <xf numFmtId="0" fontId="9" fillId="28" borderId="32" xfId="0" applyFont="1" applyFill="1" applyBorder="1"/>
    <xf numFmtId="0" fontId="9" fillId="28" borderId="33" xfId="0" applyFont="1" applyFill="1" applyBorder="1"/>
    <xf numFmtId="0" fontId="9" fillId="28" borderId="53" xfId="0" applyFont="1" applyFill="1" applyBorder="1"/>
    <xf numFmtId="0" fontId="9" fillId="28" borderId="54" xfId="0" applyFont="1" applyFill="1" applyBorder="1"/>
    <xf numFmtId="0" fontId="9" fillId="28" borderId="55" xfId="0" applyFont="1" applyFill="1" applyBorder="1"/>
    <xf numFmtId="0" fontId="13" fillId="0" borderId="0" xfId="0" applyFont="1" applyBorder="1"/>
    <xf numFmtId="3" fontId="11" fillId="0" borderId="19" xfId="0" applyNumberFormat="1" applyFont="1" applyBorder="1"/>
    <xf numFmtId="0" fontId="9" fillId="27" borderId="31" xfId="0" applyFont="1" applyFill="1" applyBorder="1"/>
    <xf numFmtId="0" fontId="9" fillId="27" borderId="32" xfId="0" applyFont="1" applyFill="1" applyBorder="1"/>
    <xf numFmtId="3" fontId="9" fillId="27" borderId="33" xfId="0" applyNumberFormat="1" applyFont="1" applyFill="1" applyBorder="1"/>
    <xf numFmtId="3" fontId="9" fillId="27" borderId="53" xfId="0" applyNumberFormat="1" applyFont="1" applyFill="1" applyBorder="1"/>
    <xf numFmtId="3" fontId="9" fillId="27" borderId="54" xfId="0" applyNumberFormat="1" applyFont="1" applyFill="1" applyBorder="1"/>
    <xf numFmtId="3" fontId="9" fillId="27" borderId="55" xfId="0" applyNumberFormat="1" applyFont="1" applyFill="1" applyBorder="1"/>
    <xf numFmtId="0" fontId="9" fillId="0" borderId="0" xfId="0" applyFont="1"/>
    <xf numFmtId="3" fontId="5" fillId="0" borderId="0" xfId="0" applyNumberFormat="1" applyFont="1" applyAlignment="1">
      <alignment horizontal="centerContinuous"/>
    </xf>
    <xf numFmtId="0" fontId="2" fillId="29" borderId="37" xfId="0" applyFont="1" applyFill="1" applyBorder="1"/>
    <xf numFmtId="0" fontId="2" fillId="29" borderId="38" xfId="0" applyFont="1" applyFill="1" applyBorder="1"/>
    <xf numFmtId="0" fontId="0" fillId="29" borderId="56" xfId="0" applyFill="1" applyBorder="1"/>
    <xf numFmtId="0" fontId="2" fillId="29" borderId="57" xfId="0" applyFont="1" applyFill="1" applyBorder="1" applyAlignment="1">
      <alignment horizontal="right"/>
    </xf>
    <xf numFmtId="0" fontId="2" fillId="29" borderId="38" xfId="0" applyFont="1" applyFill="1" applyBorder="1" applyAlignment="1">
      <alignment horizontal="right"/>
    </xf>
    <xf numFmtId="0" fontId="2" fillId="29" borderId="58" xfId="0" applyFont="1" applyFill="1" applyBorder="1" applyAlignment="1">
      <alignment horizontal="center"/>
    </xf>
    <xf numFmtId="4" fontId="14" fillId="29" borderId="38" xfId="0" applyNumberFormat="1" applyFont="1" applyFill="1" applyBorder="1" applyAlignment="1">
      <alignment horizontal="right"/>
    </xf>
    <xf numFmtId="4" fontId="14" fillId="29" borderId="56" xfId="0" applyNumberFormat="1" applyFont="1" applyFill="1" applyBorder="1" applyAlignment="1">
      <alignment horizontal="right"/>
    </xf>
    <xf numFmtId="3" fontId="13" fillId="0" borderId="0" xfId="0" applyNumberFormat="1" applyFont="1"/>
    <xf numFmtId="4" fontId="13" fillId="0" borderId="0" xfId="0" applyNumberFormat="1" applyFont="1"/>
    <xf numFmtId="4" fontId="0" fillId="0" borderId="0" xfId="0" applyNumberFormat="1"/>
    <xf numFmtId="0" fontId="4" fillId="0" borderId="0" xfId="59"/>
    <xf numFmtId="0" fontId="4" fillId="0" borderId="0" xfId="59" applyAlignment="1">
      <alignment horizontal="right"/>
    </xf>
    <xf numFmtId="49" fontId="13" fillId="0" borderId="29" xfId="0" applyNumberFormat="1" applyFont="1" applyBorder="1"/>
    <xf numFmtId="3" fontId="11" fillId="0" borderId="59" xfId="0" applyNumberFormat="1" applyFont="1" applyBorder="1"/>
    <xf numFmtId="3" fontId="11" fillId="0" borderId="60" xfId="0" applyNumberFormat="1" applyFont="1" applyBorder="1"/>
    <xf numFmtId="3" fontId="11" fillId="0" borderId="61" xfId="0" applyNumberFormat="1" applyFont="1" applyBorder="1"/>
    <xf numFmtId="3" fontId="22" fillId="0" borderId="26" xfId="0" applyNumberFormat="1" applyFont="1" applyBorder="1"/>
    <xf numFmtId="1" fontId="0" fillId="0" borderId="58" xfId="0" applyNumberFormat="1" applyBorder="1"/>
    <xf numFmtId="3" fontId="9" fillId="0" borderId="0" xfId="0" applyNumberFormat="1" applyFont="1"/>
    <xf numFmtId="3" fontId="0" fillId="0" borderId="39" xfId="0" applyNumberFormat="1" applyBorder="1"/>
    <xf numFmtId="0" fontId="16" fillId="0" borderId="0" xfId="59" applyFont="1" applyAlignment="1">
      <alignment horizontal="centerContinuous"/>
    </xf>
    <xf numFmtId="0" fontId="17" fillId="0" borderId="0" xfId="59" applyFont="1" applyAlignment="1">
      <alignment horizontal="centerContinuous"/>
    </xf>
    <xf numFmtId="0" fontId="17" fillId="0" borderId="0" xfId="59" applyFont="1" applyAlignment="1">
      <alignment horizontal="right"/>
    </xf>
    <xf numFmtId="0" fontId="13" fillId="0" borderId="0" xfId="59" applyFont="1"/>
    <xf numFmtId="0" fontId="18" fillId="0" borderId="0" xfId="59" applyFont="1"/>
    <xf numFmtId="0" fontId="4" fillId="0" borderId="0" xfId="59" applyBorder="1"/>
    <xf numFmtId="0" fontId="20" fillId="0" borderId="0" xfId="59" applyFont="1" applyAlignment="1"/>
    <xf numFmtId="0" fontId="21" fillId="0" borderId="0" xfId="59" applyFont="1" applyBorder="1"/>
    <xf numFmtId="3" fontId="21" fillId="0" borderId="0" xfId="59" applyNumberFormat="1" applyFont="1" applyBorder="1" applyAlignment="1">
      <alignment horizontal="right"/>
    </xf>
    <xf numFmtId="4" fontId="21" fillId="0" borderId="0" xfId="59" applyNumberFormat="1" applyFont="1" applyBorder="1"/>
    <xf numFmtId="0" fontId="20" fillId="0" borderId="0" xfId="59" applyFont="1" applyBorder="1" applyAlignment="1"/>
    <xf numFmtId="0" fontId="4" fillId="0" borderId="0" xfId="59" applyBorder="1" applyAlignment="1">
      <alignment horizontal="right"/>
    </xf>
    <xf numFmtId="4" fontId="19" fillId="0" borderId="0" xfId="59" applyNumberFormat="1" applyFont="1" applyFill="1" applyBorder="1" applyAlignment="1">
      <alignment horizontal="right"/>
    </xf>
    <xf numFmtId="0" fontId="4" fillId="0" borderId="0" xfId="59" applyFill="1" applyBorder="1"/>
    <xf numFmtId="0" fontId="11" fillId="0" borderId="0" xfId="59" applyFont="1"/>
    <xf numFmtId="0" fontId="11" fillId="0" borderId="0" xfId="59" applyFont="1" applyAlignment="1">
      <alignment horizontal="right"/>
    </xf>
    <xf numFmtId="49" fontId="13" fillId="28" borderId="62" xfId="59" applyNumberFormat="1" applyFont="1" applyFill="1" applyBorder="1"/>
    <xf numFmtId="0" fontId="13" fillId="28" borderId="21" xfId="59" applyFont="1" applyFill="1" applyBorder="1" applyAlignment="1">
      <alignment horizontal="center"/>
    </xf>
    <xf numFmtId="0" fontId="13" fillId="28" borderId="21" xfId="59" applyNumberFormat="1" applyFont="1" applyFill="1" applyBorder="1" applyAlignment="1">
      <alignment horizontal="center"/>
    </xf>
    <xf numFmtId="0" fontId="11" fillId="30" borderId="0" xfId="59" applyFont="1" applyFill="1" applyBorder="1" applyAlignment="1">
      <alignment horizontal="center" vertical="top"/>
    </xf>
    <xf numFmtId="49" fontId="23" fillId="30" borderId="0" xfId="0" applyNumberFormat="1" applyFont="1" applyFill="1" applyBorder="1" applyAlignment="1">
      <alignment horizontal="left" vertical="top" wrapText="1"/>
    </xf>
    <xf numFmtId="2" fontId="23" fillId="30" borderId="0" xfId="0" applyNumberFormat="1" applyFont="1" applyFill="1" applyBorder="1" applyAlignment="1">
      <alignment horizontal="right" vertical="top"/>
    </xf>
    <xf numFmtId="4" fontId="23" fillId="30" borderId="0" xfId="59" applyNumberFormat="1" applyFont="1" applyFill="1" applyBorder="1"/>
    <xf numFmtId="9" fontId="0" fillId="0" borderId="23" xfId="64" applyFont="1" applyBorder="1" applyAlignment="1">
      <alignment horizontal="right"/>
    </xf>
    <xf numFmtId="49" fontId="6" fillId="30" borderId="29" xfId="0" applyNumberFormat="1" applyFont="1" applyFill="1" applyBorder="1"/>
    <xf numFmtId="0" fontId="26" fillId="0" borderId="29" xfId="0" applyFont="1" applyBorder="1"/>
    <xf numFmtId="0" fontId="24" fillId="0" borderId="0" xfId="0" applyFont="1" applyBorder="1"/>
    <xf numFmtId="0" fontId="5" fillId="0" borderId="63" xfId="0" applyFont="1" applyBorder="1" applyAlignment="1">
      <alignment horizontal="centerContinuous" vertical="center"/>
    </xf>
    <xf numFmtId="0" fontId="10" fillId="0" borderId="64" xfId="0" applyFont="1" applyBorder="1" applyAlignment="1">
      <alignment horizontal="centerContinuous" vertical="center"/>
    </xf>
    <xf numFmtId="0" fontId="0" fillId="0" borderId="64" xfId="0" applyBorder="1" applyAlignment="1">
      <alignment horizontal="centerContinuous" vertical="center"/>
    </xf>
    <xf numFmtId="0" fontId="0" fillId="0" borderId="65" xfId="0" applyBorder="1" applyAlignment="1">
      <alignment horizontal="centerContinuous" vertical="center"/>
    </xf>
    <xf numFmtId="49" fontId="0" fillId="30" borderId="0" xfId="0" applyNumberFormat="1" applyFill="1" applyBorder="1" applyAlignment="1">
      <alignment horizontal="left"/>
    </xf>
    <xf numFmtId="0" fontId="0" fillId="27" borderId="59" xfId="0" applyFill="1" applyBorder="1"/>
    <xf numFmtId="0" fontId="7" fillId="0" borderId="66" xfId="59" applyFont="1" applyBorder="1"/>
    <xf numFmtId="0" fontId="11" fillId="0" borderId="52" xfId="59" applyFont="1" applyBorder="1"/>
    <xf numFmtId="49" fontId="0" fillId="30" borderId="0" xfId="0" applyNumberFormat="1" applyFill="1" applyBorder="1"/>
    <xf numFmtId="0" fontId="7" fillId="27" borderId="30" xfId="0" applyFont="1" applyFill="1" applyBorder="1"/>
    <xf numFmtId="0" fontId="0" fillId="27" borderId="43" xfId="0" applyFill="1" applyBorder="1"/>
    <xf numFmtId="0" fontId="9" fillId="27" borderId="44" xfId="0" applyFont="1" applyFill="1" applyBorder="1"/>
    <xf numFmtId="0" fontId="0" fillId="27" borderId="44" xfId="0" applyFill="1" applyBorder="1"/>
    <xf numFmtId="4" fontId="0" fillId="27" borderId="67" xfId="0" applyNumberFormat="1" applyFill="1" applyBorder="1"/>
    <xf numFmtId="4" fontId="0" fillId="27" borderId="43" xfId="0" applyNumberFormat="1" applyFill="1" applyBorder="1"/>
    <xf numFmtId="4" fontId="0" fillId="27" borderId="44" xfId="0" applyNumberFormat="1" applyFill="1" applyBorder="1"/>
    <xf numFmtId="166" fontId="11" fillId="0" borderId="68" xfId="64" applyNumberFormat="1" applyFont="1" applyBorder="1" applyAlignment="1">
      <alignment horizontal="right"/>
    </xf>
    <xf numFmtId="0" fontId="11" fillId="0" borderId="35" xfId="0" applyFont="1" applyBorder="1"/>
    <xf numFmtId="0" fontId="11" fillId="0" borderId="69" xfId="0" applyFont="1" applyBorder="1"/>
    <xf numFmtId="3" fontId="11" fillId="0" borderId="40" xfId="0" applyNumberFormat="1" applyFont="1" applyBorder="1" applyAlignment="1">
      <alignment horizontal="right"/>
    </xf>
    <xf numFmtId="3" fontId="11" fillId="0" borderId="70" xfId="0" applyNumberFormat="1" applyFont="1" applyBorder="1" applyAlignment="1">
      <alignment horizontal="right"/>
    </xf>
    <xf numFmtId="4" fontId="11" fillId="0" borderId="35" xfId="0" applyNumberFormat="1" applyFont="1" applyBorder="1" applyAlignment="1">
      <alignment horizontal="right"/>
    </xf>
    <xf numFmtId="3" fontId="11" fillId="0" borderId="69" xfId="0" applyNumberFormat="1" applyFont="1" applyBorder="1" applyAlignment="1">
      <alignment horizontal="right"/>
    </xf>
    <xf numFmtId="0" fontId="11" fillId="0" borderId="41" xfId="0" applyFont="1" applyBorder="1"/>
    <xf numFmtId="4" fontId="23" fillId="30" borderId="68" xfId="59" applyNumberFormat="1" applyFont="1" applyFill="1" applyBorder="1"/>
    <xf numFmtId="4" fontId="50" fillId="27" borderId="68" xfId="59" applyNumberFormat="1" applyFont="1" applyFill="1" applyBorder="1"/>
    <xf numFmtId="4" fontId="51" fillId="30" borderId="68" xfId="59" applyNumberFormat="1" applyFont="1" applyFill="1" applyBorder="1"/>
    <xf numFmtId="4" fontId="19" fillId="27" borderId="0" xfId="59" applyNumberFormat="1" applyFont="1" applyFill="1" applyBorder="1" applyAlignment="1">
      <alignment horizontal="right"/>
    </xf>
    <xf numFmtId="0" fontId="4" fillId="27" borderId="0" xfId="59" applyFill="1" applyBorder="1"/>
    <xf numFmtId="0" fontId="0" fillId="27" borderId="0" xfId="0" applyFill="1"/>
    <xf numFmtId="0" fontId="18" fillId="27" borderId="0" xfId="59" applyFont="1" applyFill="1"/>
    <xf numFmtId="0" fontId="4" fillId="27" borderId="0" xfId="59" applyFill="1"/>
    <xf numFmtId="49" fontId="23" fillId="30" borderId="68" xfId="0" applyNumberFormat="1" applyFont="1" applyFill="1" applyBorder="1" applyAlignment="1">
      <alignment horizontal="left" vertical="center" wrapText="1"/>
    </xf>
    <xf numFmtId="2" fontId="50" fillId="27" borderId="68" xfId="0" applyNumberFormat="1" applyFont="1" applyFill="1" applyBorder="1" applyAlignment="1">
      <alignment horizontal="right" vertical="top"/>
    </xf>
    <xf numFmtId="0" fontId="9" fillId="27" borderId="68" xfId="59" applyFont="1" applyFill="1" applyBorder="1" applyAlignment="1">
      <alignment horizontal="center" vertical="top"/>
    </xf>
    <xf numFmtId="49" fontId="50" fillId="27" borderId="68" xfId="0" applyNumberFormat="1" applyFont="1" applyFill="1" applyBorder="1" applyAlignment="1">
      <alignment horizontal="left" vertical="top" wrapText="1"/>
    </xf>
    <xf numFmtId="0" fontId="11" fillId="30" borderId="68" xfId="59" applyFont="1" applyFill="1" applyBorder="1" applyAlignment="1">
      <alignment horizontal="center" vertical="top"/>
    </xf>
    <xf numFmtId="49" fontId="23" fillId="30" borderId="68" xfId="0" applyNumberFormat="1" applyFont="1" applyFill="1" applyBorder="1" applyAlignment="1">
      <alignment horizontal="left" vertical="top" wrapText="1"/>
    </xf>
    <xf numFmtId="2" fontId="23" fillId="30" borderId="68" xfId="0" applyNumberFormat="1" applyFont="1" applyFill="1" applyBorder="1" applyAlignment="1">
      <alignment horizontal="right" vertical="top"/>
    </xf>
    <xf numFmtId="0" fontId="7" fillId="30" borderId="68" xfId="59" applyFont="1" applyFill="1" applyBorder="1" applyAlignment="1">
      <alignment horizontal="center" vertical="top"/>
    </xf>
    <xf numFmtId="49" fontId="51" fillId="30" borderId="68" xfId="0" applyNumberFormat="1" applyFont="1" applyFill="1" applyBorder="1" applyAlignment="1">
      <alignment horizontal="left" vertical="top" wrapText="1"/>
    </xf>
    <xf numFmtId="2" fontId="51" fillId="30" borderId="68" xfId="0" applyNumberFormat="1" applyFont="1" applyFill="1" applyBorder="1" applyAlignment="1">
      <alignment horizontal="right" vertical="top"/>
    </xf>
    <xf numFmtId="49" fontId="23" fillId="30" borderId="68" xfId="0" applyNumberFormat="1" applyFont="1" applyFill="1" applyBorder="1" applyAlignment="1">
      <alignment horizontal="center" vertical="top" wrapText="1"/>
    </xf>
    <xf numFmtId="4" fontId="23" fillId="30" borderId="68" xfId="59" applyNumberFormat="1" applyFont="1" applyFill="1" applyBorder="1" applyAlignment="1">
      <alignment vertical="top"/>
    </xf>
    <xf numFmtId="49" fontId="23" fillId="30" borderId="68" xfId="0" applyNumberFormat="1" applyFont="1" applyFill="1" applyBorder="1" applyAlignment="1">
      <alignment horizontal="left" wrapText="1"/>
    </xf>
    <xf numFmtId="2" fontId="23" fillId="30" borderId="68" xfId="0" applyNumberFormat="1" applyFont="1" applyFill="1" applyBorder="1" applyAlignment="1">
      <alignment vertical="top"/>
    </xf>
    <xf numFmtId="49" fontId="23" fillId="0" borderId="68" xfId="0" applyNumberFormat="1" applyFont="1" applyFill="1" applyBorder="1" applyAlignment="1">
      <alignment horizontal="left" vertical="top" wrapText="1"/>
    </xf>
    <xf numFmtId="4" fontId="23" fillId="0" borderId="62" xfId="59" applyNumberFormat="1" applyFont="1" applyBorder="1" applyAlignment="1">
      <alignment horizontal="right" vertical="top"/>
    </xf>
    <xf numFmtId="4" fontId="23" fillId="0" borderId="60" xfId="59" applyNumberFormat="1" applyFont="1" applyBorder="1" applyAlignment="1">
      <alignment horizontal="right" vertical="top"/>
    </xf>
    <xf numFmtId="49" fontId="54" fillId="31" borderId="71" xfId="59" applyNumberFormat="1" applyFont="1" applyFill="1" applyBorder="1" applyAlignment="1">
      <alignment horizontal="left" wrapText="1"/>
    </xf>
    <xf numFmtId="49" fontId="54" fillId="31" borderId="72" xfId="59" applyNumberFormat="1" applyFont="1" applyFill="1" applyBorder="1" applyAlignment="1">
      <alignment horizontal="left" wrapText="1"/>
    </xf>
    <xf numFmtId="0" fontId="11" fillId="0" borderId="62" xfId="59" applyFont="1" applyBorder="1" applyAlignment="1">
      <alignment horizontal="center" vertical="top"/>
    </xf>
    <xf numFmtId="49" fontId="13" fillId="30" borderId="62" xfId="59" applyNumberFormat="1" applyFont="1" applyFill="1" applyBorder="1" applyAlignment="1">
      <alignment horizontal="center" vertical="top"/>
    </xf>
    <xf numFmtId="4" fontId="23" fillId="0" borderId="62" xfId="0" applyNumberFormat="1" applyFont="1" applyFill="1" applyBorder="1" applyAlignment="1">
      <alignment horizontal="right" vertical="top"/>
    </xf>
    <xf numFmtId="49" fontId="23" fillId="30" borderId="73" xfId="0" applyNumberFormat="1" applyFont="1" applyFill="1" applyBorder="1" applyAlignment="1">
      <alignment horizontal="center" vertical="top" wrapText="1"/>
    </xf>
    <xf numFmtId="0" fontId="23" fillId="30" borderId="74" xfId="59" applyFont="1" applyFill="1" applyBorder="1" applyAlignment="1">
      <alignment horizontal="center" vertical="top" wrapText="1"/>
    </xf>
    <xf numFmtId="0" fontId="23" fillId="30" borderId="68" xfId="59" applyFont="1" applyFill="1" applyBorder="1" applyAlignment="1">
      <alignment vertical="top" wrapText="1"/>
    </xf>
    <xf numFmtId="49" fontId="54" fillId="31" borderId="75" xfId="59" applyNumberFormat="1" applyFont="1" applyFill="1" applyBorder="1" applyAlignment="1">
      <alignment horizontal="left" wrapText="1"/>
    </xf>
    <xf numFmtId="49" fontId="54" fillId="31" borderId="76" xfId="59" applyNumberFormat="1" applyFont="1" applyFill="1" applyBorder="1" applyAlignment="1">
      <alignment horizontal="left" wrapText="1"/>
    </xf>
    <xf numFmtId="0" fontId="11" fillId="30" borderId="60" xfId="59" applyFont="1" applyFill="1" applyBorder="1" applyAlignment="1">
      <alignment horizontal="center" vertical="top"/>
    </xf>
    <xf numFmtId="0" fontId="11" fillId="30" borderId="62" xfId="59" applyFont="1" applyFill="1" applyBorder="1" applyAlignment="1">
      <alignment horizontal="center" vertical="top"/>
    </xf>
    <xf numFmtId="0" fontId="23" fillId="30" borderId="62" xfId="59" applyFont="1" applyFill="1" applyBorder="1" applyAlignment="1">
      <alignment vertical="top" wrapText="1"/>
    </xf>
    <xf numFmtId="4" fontId="23" fillId="30" borderId="62" xfId="59" applyNumberFormat="1" applyFont="1" applyFill="1" applyBorder="1" applyAlignment="1">
      <alignment horizontal="right" vertical="top"/>
    </xf>
    <xf numFmtId="4" fontId="54" fillId="31" borderId="77" xfId="59" applyNumberFormat="1" applyFont="1" applyFill="1" applyBorder="1" applyAlignment="1">
      <alignment horizontal="right" vertical="top" wrapText="1"/>
    </xf>
    <xf numFmtId="0" fontId="11" fillId="30" borderId="73" xfId="59" applyFont="1" applyFill="1" applyBorder="1" applyAlignment="1">
      <alignment horizontal="center" vertical="top"/>
    </xf>
    <xf numFmtId="0" fontId="22" fillId="0" borderId="30" xfId="0" applyNumberFormat="1" applyFont="1" applyBorder="1" applyAlignment="1">
      <alignment vertical="top"/>
    </xf>
    <xf numFmtId="49" fontId="12" fillId="0" borderId="78" xfId="59" applyNumberFormat="1" applyFont="1" applyBorder="1" applyAlignment="1">
      <alignment horizontal="center" vertical="top" shrinkToFit="1"/>
    </xf>
    <xf numFmtId="4" fontId="23" fillId="0" borderId="79" xfId="59" applyNumberFormat="1" applyFont="1" applyBorder="1" applyAlignment="1">
      <alignment horizontal="right" vertical="top"/>
    </xf>
    <xf numFmtId="49" fontId="23" fillId="0" borderId="60" xfId="59" applyNumberFormat="1" applyFont="1" applyBorder="1" applyAlignment="1">
      <alignment horizontal="left" vertical="top"/>
    </xf>
    <xf numFmtId="4" fontId="54" fillId="31" borderId="80" xfId="59" applyNumberFormat="1" applyFont="1" applyFill="1" applyBorder="1" applyAlignment="1">
      <alignment horizontal="right" vertical="top" wrapText="1"/>
    </xf>
    <xf numFmtId="0" fontId="22" fillId="0" borderId="68" xfId="0" applyNumberFormat="1" applyFont="1" applyBorder="1" applyAlignment="1">
      <alignment horizontal="left" vertical="top" wrapText="1"/>
    </xf>
    <xf numFmtId="49" fontId="12" fillId="0" borderId="39" xfId="59" applyNumberFormat="1" applyFont="1" applyBorder="1" applyAlignment="1">
      <alignment horizontal="center" vertical="top" shrinkToFit="1"/>
    </xf>
    <xf numFmtId="4" fontId="23" fillId="0" borderId="74" xfId="59" applyNumberFormat="1" applyFont="1" applyBorder="1" applyAlignment="1">
      <alignment horizontal="right" vertical="top"/>
    </xf>
    <xf numFmtId="4" fontId="23" fillId="0" borderId="68" xfId="59" applyNumberFormat="1" applyFont="1" applyBorder="1" applyAlignment="1">
      <alignment horizontal="right" vertical="top"/>
    </xf>
    <xf numFmtId="49" fontId="23" fillId="0" borderId="21" xfId="59" applyNumberFormat="1" applyFont="1" applyBorder="1" applyAlignment="1">
      <alignment horizontal="left" vertical="top"/>
    </xf>
    <xf numFmtId="49" fontId="23" fillId="0" borderId="62" xfId="59" applyNumberFormat="1" applyFont="1" applyBorder="1" applyAlignment="1">
      <alignment horizontal="center" vertical="top" shrinkToFit="1"/>
    </xf>
    <xf numFmtId="49" fontId="23" fillId="0" borderId="62" xfId="59" applyNumberFormat="1" applyFont="1" applyBorder="1" applyAlignment="1">
      <alignment horizontal="left" vertical="top"/>
    </xf>
    <xf numFmtId="0" fontId="23" fillId="0" borderId="74" xfId="59" applyFont="1" applyBorder="1" applyAlignment="1">
      <alignment vertical="top" wrapText="1"/>
    </xf>
    <xf numFmtId="49" fontId="12" fillId="0" borderId="81" xfId="59" applyNumberFormat="1" applyFont="1" applyBorder="1" applyAlignment="1">
      <alignment horizontal="center" vertical="top" shrinkToFit="1"/>
    </xf>
    <xf numFmtId="0" fontId="11" fillId="0" borderId="68" xfId="59" applyFont="1" applyBorder="1" applyAlignment="1">
      <alignment horizontal="center" vertical="top"/>
    </xf>
    <xf numFmtId="0" fontId="23" fillId="0" borderId="62" xfId="59" applyFont="1" applyBorder="1" applyAlignment="1">
      <alignment vertical="top" wrapText="1"/>
    </xf>
    <xf numFmtId="4" fontId="23" fillId="0" borderId="23" xfId="59" applyNumberFormat="1" applyFont="1" applyBorder="1" applyAlignment="1">
      <alignment horizontal="right" vertical="top"/>
    </xf>
    <xf numFmtId="49" fontId="23" fillId="0" borderId="21" xfId="59" applyNumberFormat="1" applyFont="1" applyBorder="1" applyAlignment="1">
      <alignment horizontal="center" vertical="top" shrinkToFit="1"/>
    </xf>
    <xf numFmtId="49" fontId="12" fillId="0" borderId="81" xfId="60" applyNumberFormat="1" applyFont="1" applyFill="1" applyBorder="1" applyAlignment="1">
      <alignment horizontal="center" vertical="top" shrinkToFit="1"/>
    </xf>
    <xf numFmtId="49" fontId="23" fillId="0" borderId="59" xfId="59" applyNumberFormat="1" applyFont="1" applyBorder="1" applyAlignment="1">
      <alignment horizontal="left" vertical="top"/>
    </xf>
    <xf numFmtId="49" fontId="12" fillId="0" borderId="62" xfId="60" applyNumberFormat="1" applyFont="1" applyFill="1" applyBorder="1" applyAlignment="1">
      <alignment horizontal="left" vertical="top"/>
    </xf>
    <xf numFmtId="49" fontId="12" fillId="0" borderId="39" xfId="60" applyNumberFormat="1" applyFont="1" applyFill="1" applyBorder="1" applyAlignment="1">
      <alignment horizontal="center" vertical="top" shrinkToFit="1"/>
    </xf>
    <xf numFmtId="0" fontId="12" fillId="0" borderId="68" xfId="59" applyFont="1" applyBorder="1" applyAlignment="1">
      <alignment vertical="center" wrapText="1"/>
    </xf>
    <xf numFmtId="0" fontId="22" fillId="0" borderId="62" xfId="0" applyNumberFormat="1" applyFont="1" applyBorder="1" applyAlignment="1">
      <alignment horizontal="left" vertical="top" wrapText="1"/>
    </xf>
    <xf numFmtId="4" fontId="22" fillId="0" borderId="62" xfId="0" applyNumberFormat="1" applyFont="1" applyBorder="1" applyAlignment="1">
      <alignment vertical="top" shrinkToFit="1"/>
    </xf>
    <xf numFmtId="4" fontId="55" fillId="0" borderId="77" xfId="59" applyNumberFormat="1" applyFont="1" applyBorder="1" applyAlignment="1">
      <alignment horizontal="right" vertical="top"/>
    </xf>
    <xf numFmtId="4" fontId="22" fillId="0" borderId="60" xfId="0" applyNumberFormat="1" applyFont="1" applyBorder="1" applyAlignment="1">
      <alignment vertical="top" shrinkToFit="1"/>
    </xf>
    <xf numFmtId="4" fontId="55" fillId="0" borderId="73" xfId="59" applyNumberFormat="1" applyFont="1" applyBorder="1" applyAlignment="1">
      <alignment horizontal="right" vertical="top"/>
    </xf>
    <xf numFmtId="0" fontId="22" fillId="0" borderId="74" xfId="0" applyNumberFormat="1" applyFont="1" applyBorder="1" applyAlignment="1">
      <alignment horizontal="left" vertical="top" wrapText="1"/>
    </xf>
    <xf numFmtId="0" fontId="22" fillId="0" borderId="81" xfId="0" applyFont="1" applyBorder="1" applyAlignment="1">
      <alignment horizontal="center" vertical="top" shrinkToFit="1"/>
    </xf>
    <xf numFmtId="0" fontId="22" fillId="0" borderId="21" xfId="0" applyFont="1" applyBorder="1" applyAlignment="1">
      <alignment horizontal="center" vertical="top" shrinkToFit="1"/>
    </xf>
    <xf numFmtId="0" fontId="22" fillId="0" borderId="27" xfId="0" applyNumberFormat="1" applyFont="1" applyBorder="1" applyAlignment="1">
      <alignment vertical="top"/>
    </xf>
    <xf numFmtId="0" fontId="22" fillId="0" borderId="39" xfId="0" applyFont="1" applyBorder="1" applyAlignment="1">
      <alignment horizontal="center" vertical="top" shrinkToFit="1"/>
    </xf>
    <xf numFmtId="4" fontId="22" fillId="0" borderId="30" xfId="0" applyNumberFormat="1" applyFont="1" applyBorder="1" applyAlignment="1">
      <alignment horizontal="right" vertical="top" shrinkToFit="1"/>
    </xf>
    <xf numFmtId="4" fontId="22" fillId="0" borderId="68" xfId="0" applyNumberFormat="1" applyFont="1" applyBorder="1" applyAlignment="1">
      <alignment horizontal="right" vertical="top" shrinkToFit="1"/>
    </xf>
    <xf numFmtId="49" fontId="23" fillId="30" borderId="39" xfId="0" applyNumberFormat="1" applyFont="1" applyFill="1" applyBorder="1" applyAlignment="1">
      <alignment horizontal="center" vertical="top" wrapText="1"/>
    </xf>
    <xf numFmtId="4" fontId="23" fillId="30" borderId="68" xfId="59" applyNumberFormat="1" applyFont="1" applyFill="1" applyBorder="1" applyAlignment="1">
      <alignment horizontal="right" vertical="top"/>
    </xf>
    <xf numFmtId="4" fontId="23" fillId="30" borderId="74" xfId="59" applyNumberFormat="1" applyFont="1" applyFill="1" applyBorder="1" applyAlignment="1">
      <alignment horizontal="right" vertical="top"/>
    </xf>
    <xf numFmtId="4" fontId="23" fillId="30" borderId="68" xfId="0" applyNumberFormat="1" applyFont="1" applyFill="1" applyBorder="1" applyAlignment="1">
      <alignment horizontal="right" vertical="top"/>
    </xf>
    <xf numFmtId="0" fontId="23" fillId="30" borderId="74" xfId="59" applyFont="1" applyFill="1" applyBorder="1" applyAlignment="1">
      <alignment vertical="top" wrapText="1"/>
    </xf>
    <xf numFmtId="49" fontId="23" fillId="30" borderId="21" xfId="0" applyNumberFormat="1" applyFont="1" applyFill="1" applyBorder="1" applyAlignment="1">
      <alignment horizontal="center" vertical="top" wrapText="1"/>
    </xf>
    <xf numFmtId="4" fontId="23" fillId="30" borderId="21" xfId="59" applyNumberFormat="1" applyFont="1" applyFill="1" applyBorder="1" applyAlignment="1">
      <alignment horizontal="right" vertical="top"/>
    </xf>
    <xf numFmtId="4" fontId="55" fillId="0" borderId="80" xfId="59" applyNumberFormat="1" applyFont="1" applyBorder="1" applyAlignment="1">
      <alignment horizontal="right" vertical="center"/>
    </xf>
    <xf numFmtId="4" fontId="23" fillId="0" borderId="30" xfId="59" applyNumberFormat="1" applyFont="1" applyBorder="1" applyAlignment="1">
      <alignment horizontal="right" vertical="top"/>
    </xf>
    <xf numFmtId="4" fontId="23" fillId="30" borderId="73" xfId="0" applyNumberFormat="1" applyFont="1" applyFill="1" applyBorder="1" applyAlignment="1">
      <alignment horizontal="right" vertical="top"/>
    </xf>
    <xf numFmtId="4" fontId="23" fillId="0" borderId="73" xfId="59" applyNumberFormat="1" applyFont="1" applyBorder="1" applyAlignment="1">
      <alignment horizontal="right" vertical="top"/>
    </xf>
    <xf numFmtId="0" fontId="22" fillId="32" borderId="60" xfId="0" applyNumberFormat="1" applyFont="1" applyFill="1" applyBorder="1" applyAlignment="1">
      <alignment horizontal="left" vertical="top" wrapText="1"/>
    </xf>
    <xf numFmtId="0" fontId="22" fillId="0" borderId="68" xfId="0" applyNumberFormat="1" applyFont="1" applyBorder="1" applyAlignment="1">
      <alignment vertical="top"/>
    </xf>
    <xf numFmtId="167" fontId="23" fillId="0" borderId="74" xfId="59" applyNumberFormat="1" applyFont="1" applyBorder="1" applyAlignment="1">
      <alignment horizontal="right" vertical="top"/>
    </xf>
    <xf numFmtId="167" fontId="55" fillId="0" borderId="77" xfId="59" applyNumberFormat="1" applyFont="1" applyBorder="1" applyAlignment="1">
      <alignment horizontal="right" vertical="top"/>
    </xf>
    <xf numFmtId="4" fontId="55" fillId="0" borderId="60" xfId="59" applyNumberFormat="1" applyFont="1" applyBorder="1" applyAlignment="1">
      <alignment horizontal="right" vertical="center"/>
    </xf>
    <xf numFmtId="49" fontId="23" fillId="0" borderId="73" xfId="59" applyNumberFormat="1" applyFont="1" applyBorder="1" applyAlignment="1">
      <alignment horizontal="left" vertical="top"/>
    </xf>
    <xf numFmtId="4" fontId="23" fillId="0" borderId="82" xfId="59" applyNumberFormat="1" applyFont="1" applyBorder="1" applyAlignment="1">
      <alignment horizontal="right" vertical="top"/>
    </xf>
    <xf numFmtId="4" fontId="55" fillId="0" borderId="73" xfId="59" applyNumberFormat="1" applyFont="1" applyBorder="1" applyAlignment="1">
      <alignment horizontal="right" vertical="center"/>
    </xf>
    <xf numFmtId="49" fontId="23" fillId="30" borderId="74" xfId="0" applyNumberFormat="1" applyFont="1" applyFill="1" applyBorder="1" applyAlignment="1">
      <alignment horizontal="left" vertical="top" wrapText="1"/>
    </xf>
    <xf numFmtId="49" fontId="23" fillId="30" borderId="74" xfId="0" applyNumberFormat="1" applyFont="1" applyFill="1" applyBorder="1" applyAlignment="1">
      <alignment horizontal="center" vertical="top" wrapText="1"/>
    </xf>
    <xf numFmtId="2" fontId="23" fillId="30" borderId="74" xfId="0" applyNumberFormat="1" applyFont="1" applyFill="1" applyBorder="1" applyAlignment="1">
      <alignment horizontal="right" vertical="top"/>
    </xf>
    <xf numFmtId="4" fontId="23" fillId="30" borderId="73" xfId="59" applyNumberFormat="1" applyFont="1" applyFill="1" applyBorder="1" applyAlignment="1">
      <alignment horizontal="right" vertical="top"/>
    </xf>
    <xf numFmtId="4" fontId="23" fillId="32" borderId="74" xfId="59" applyNumberFormat="1" applyFont="1" applyFill="1" applyBorder="1" applyAlignment="1">
      <alignment horizontal="right" vertical="top"/>
    </xf>
    <xf numFmtId="4" fontId="23" fillId="32" borderId="68" xfId="0" applyNumberFormat="1" applyFont="1" applyFill="1" applyBorder="1" applyAlignment="1">
      <alignment horizontal="right" vertical="top"/>
    </xf>
    <xf numFmtId="0" fontId="22" fillId="0" borderId="81" xfId="0" applyNumberFormat="1" applyFont="1" applyBorder="1" applyAlignment="1">
      <alignment horizontal="left" vertical="top" wrapText="1"/>
    </xf>
    <xf numFmtId="49" fontId="54" fillId="31" borderId="30" xfId="59" applyNumberFormat="1" applyFont="1" applyFill="1" applyBorder="1" applyAlignment="1">
      <alignment horizontal="left" vertical="top" wrapText="1"/>
    </xf>
    <xf numFmtId="49" fontId="54" fillId="31" borderId="59" xfId="59" applyNumberFormat="1" applyFont="1" applyFill="1" applyBorder="1" applyAlignment="1">
      <alignment horizontal="left" vertical="top" wrapText="1"/>
    </xf>
    <xf numFmtId="4" fontId="55" fillId="0" borderId="83" xfId="59" applyNumberFormat="1" applyFont="1" applyBorder="1" applyAlignment="1">
      <alignment horizontal="right" vertical="top"/>
    </xf>
    <xf numFmtId="4" fontId="22" fillId="0" borderId="23" xfId="0" applyNumberFormat="1" applyFont="1" applyBorder="1" applyAlignment="1">
      <alignment horizontal="right" vertical="top" shrinkToFit="1"/>
    </xf>
    <xf numFmtId="167" fontId="55" fillId="0" borderId="83" xfId="59" applyNumberFormat="1" applyFont="1" applyBorder="1" applyAlignment="1">
      <alignment horizontal="right" vertical="top"/>
    </xf>
    <xf numFmtId="4" fontId="23" fillId="32" borderId="27" xfId="59" applyNumberFormat="1" applyFont="1" applyFill="1" applyBorder="1" applyAlignment="1">
      <alignment horizontal="right" vertical="top"/>
    </xf>
    <xf numFmtId="4" fontId="23" fillId="32" borderId="30" xfId="59" applyNumberFormat="1" applyFont="1" applyFill="1" applyBorder="1" applyAlignment="1">
      <alignment horizontal="right" vertical="top"/>
    </xf>
    <xf numFmtId="4" fontId="23" fillId="32" borderId="23" xfId="59" applyNumberFormat="1" applyFont="1" applyFill="1" applyBorder="1" applyAlignment="1">
      <alignment horizontal="right" vertical="top"/>
    </xf>
    <xf numFmtId="4" fontId="23" fillId="32" borderId="62" xfId="59" applyNumberFormat="1" applyFont="1" applyFill="1" applyBorder="1" applyAlignment="1">
      <alignment horizontal="right" vertical="top"/>
    </xf>
    <xf numFmtId="4" fontId="23" fillId="32" borderId="21" xfId="0" applyNumberFormat="1" applyFont="1" applyFill="1" applyBorder="1" applyAlignment="1">
      <alignment horizontal="right" vertical="top"/>
    </xf>
    <xf numFmtId="4" fontId="17" fillId="0" borderId="0" xfId="59" applyNumberFormat="1" applyFont="1" applyAlignment="1">
      <alignment horizontal="centerContinuous"/>
    </xf>
    <xf numFmtId="4" fontId="11" fillId="0" borderId="0" xfId="59" applyNumberFormat="1" applyFont="1"/>
    <xf numFmtId="4" fontId="11" fillId="0" borderId="0" xfId="59" applyNumberFormat="1" applyFont="1" applyAlignment="1"/>
    <xf numFmtId="4" fontId="13" fillId="28" borderId="21" xfId="59" applyNumberFormat="1" applyFont="1" applyFill="1" applyBorder="1" applyAlignment="1">
      <alignment horizontal="center"/>
    </xf>
    <xf numFmtId="4" fontId="13" fillId="28" borderId="62" xfId="59" applyNumberFormat="1" applyFont="1" applyFill="1" applyBorder="1" applyAlignment="1">
      <alignment horizontal="center"/>
    </xf>
    <xf numFmtId="4" fontId="50" fillId="27" borderId="68" xfId="0" applyNumberFormat="1" applyFont="1" applyFill="1" applyBorder="1" applyAlignment="1">
      <alignment horizontal="right" vertical="top"/>
    </xf>
    <xf numFmtId="4" fontId="51" fillId="30" borderId="68" xfId="0" applyNumberFormat="1" applyFont="1" applyFill="1" applyBorder="1" applyAlignment="1">
      <alignment horizontal="right" vertical="top"/>
    </xf>
    <xf numFmtId="4" fontId="23" fillId="0" borderId="68" xfId="0" applyNumberFormat="1" applyFont="1" applyFill="1" applyBorder="1" applyAlignment="1">
      <alignment horizontal="right" vertical="top"/>
    </xf>
    <xf numFmtId="4" fontId="23" fillId="30" borderId="0" xfId="0" applyNumberFormat="1" applyFont="1" applyFill="1" applyBorder="1" applyAlignment="1">
      <alignment horizontal="right" vertical="top"/>
    </xf>
    <xf numFmtId="4" fontId="4" fillId="0" borderId="0" xfId="59" applyNumberFormat="1" applyBorder="1"/>
    <xf numFmtId="4" fontId="4" fillId="0" borderId="0" xfId="59" applyNumberFormat="1"/>
    <xf numFmtId="0" fontId="25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8" fillId="0" borderId="26" xfId="0" applyFont="1" applyBorder="1" applyAlignment="1">
      <alignment horizontal="left"/>
    </xf>
    <xf numFmtId="0" fontId="8" fillId="0" borderId="39" xfId="0" applyFont="1" applyBorder="1" applyAlignment="1">
      <alignment horizontal="left"/>
    </xf>
    <xf numFmtId="0" fontId="9" fillId="0" borderId="82" xfId="0" applyFont="1" applyBorder="1" applyAlignment="1">
      <alignment horizontal="left"/>
    </xf>
    <xf numFmtId="0" fontId="9" fillId="0" borderId="35" xfId="0" applyFont="1" applyBorder="1" applyAlignment="1">
      <alignment horizontal="left"/>
    </xf>
    <xf numFmtId="0" fontId="9" fillId="0" borderId="69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24" fillId="33" borderId="82" xfId="0" applyFont="1" applyFill="1" applyBorder="1" applyAlignment="1">
      <alignment horizontal="left" wrapText="1"/>
    </xf>
    <xf numFmtId="0" fontId="24" fillId="33" borderId="35" xfId="0" applyFont="1" applyFill="1" applyBorder="1" applyAlignment="1">
      <alignment horizontal="left" wrapText="1"/>
    </xf>
    <xf numFmtId="0" fontId="24" fillId="33" borderId="70" xfId="0" applyFont="1" applyFill="1" applyBorder="1" applyAlignment="1">
      <alignment horizontal="left" wrapText="1"/>
    </xf>
    <xf numFmtId="0" fontId="4" fillId="0" borderId="84" xfId="59" applyFont="1" applyBorder="1" applyAlignment="1">
      <alignment horizontal="center"/>
    </xf>
    <xf numFmtId="0" fontId="4" fillId="0" borderId="85" xfId="59" applyFont="1" applyBorder="1" applyAlignment="1">
      <alignment horizontal="center"/>
    </xf>
    <xf numFmtId="0" fontId="4" fillId="0" borderId="86" xfId="59" applyFont="1" applyBorder="1" applyAlignment="1">
      <alignment horizontal="center"/>
    </xf>
    <xf numFmtId="0" fontId="4" fillId="0" borderId="87" xfId="59" applyFont="1" applyBorder="1" applyAlignment="1">
      <alignment horizontal="center"/>
    </xf>
    <xf numFmtId="0" fontId="4" fillId="0" borderId="66" xfId="59" applyFont="1" applyBorder="1" applyAlignment="1">
      <alignment horizontal="left"/>
    </xf>
    <xf numFmtId="0" fontId="4" fillId="0" borderId="52" xfId="59" applyFont="1" applyBorder="1" applyAlignment="1">
      <alignment horizontal="left"/>
    </xf>
    <xf numFmtId="0" fontId="4" fillId="0" borderId="88" xfId="59" applyFont="1" applyBorder="1" applyAlignment="1">
      <alignment horizontal="left"/>
    </xf>
    <xf numFmtId="3" fontId="9" fillId="27" borderId="44" xfId="0" applyNumberFormat="1" applyFont="1" applyFill="1" applyBorder="1" applyAlignment="1">
      <alignment horizontal="right"/>
    </xf>
    <xf numFmtId="3" fontId="9" fillId="27" borderId="67" xfId="0" applyNumberFormat="1" applyFont="1" applyFill="1" applyBorder="1" applyAlignment="1">
      <alignment horizontal="right"/>
    </xf>
    <xf numFmtId="0" fontId="7" fillId="0" borderId="49" xfId="59" applyFont="1" applyBorder="1" applyAlignment="1">
      <alignment horizontal="left" wrapText="1"/>
    </xf>
    <xf numFmtId="0" fontId="7" fillId="0" borderId="50" xfId="59" applyFont="1" applyBorder="1" applyAlignment="1">
      <alignment horizontal="left" wrapText="1"/>
    </xf>
    <xf numFmtId="0" fontId="7" fillId="0" borderId="85" xfId="59" applyFont="1" applyBorder="1" applyAlignment="1">
      <alignment horizontal="left" wrapText="1"/>
    </xf>
    <xf numFmtId="4" fontId="23" fillId="32" borderId="62" xfId="0" applyNumberFormat="1" applyFont="1" applyFill="1" applyBorder="1" applyAlignment="1">
      <alignment horizontal="right" vertical="top"/>
    </xf>
    <xf numFmtId="4" fontId="23" fillId="32" borderId="60" xfId="0" applyNumberFormat="1" applyFont="1" applyFill="1" applyBorder="1" applyAlignment="1">
      <alignment horizontal="right" vertical="top"/>
    </xf>
    <xf numFmtId="4" fontId="23" fillId="32" borderId="73" xfId="0" applyNumberFormat="1" applyFont="1" applyFill="1" applyBorder="1" applyAlignment="1">
      <alignment horizontal="right" vertical="top"/>
    </xf>
    <xf numFmtId="4" fontId="23" fillId="32" borderId="62" xfId="59" applyNumberFormat="1" applyFont="1" applyFill="1" applyBorder="1" applyAlignment="1">
      <alignment horizontal="right" vertical="top"/>
    </xf>
    <xf numFmtId="4" fontId="23" fillId="30" borderId="60" xfId="59" applyNumberFormat="1" applyFont="1" applyFill="1" applyBorder="1" applyAlignment="1">
      <alignment horizontal="right" vertical="top"/>
    </xf>
    <xf numFmtId="4" fontId="23" fillId="30" borderId="73" xfId="59" applyNumberFormat="1" applyFont="1" applyFill="1" applyBorder="1" applyAlignment="1">
      <alignment horizontal="right" vertical="top"/>
    </xf>
    <xf numFmtId="49" fontId="54" fillId="31" borderId="76" xfId="59" applyNumberFormat="1" applyFont="1" applyFill="1" applyBorder="1" applyAlignment="1">
      <alignment horizontal="left" vertical="top" wrapText="1"/>
    </xf>
    <xf numFmtId="49" fontId="54" fillId="31" borderId="75" xfId="59" applyNumberFormat="1" applyFont="1" applyFill="1" applyBorder="1" applyAlignment="1">
      <alignment horizontal="left" vertical="top" wrapText="1"/>
    </xf>
    <xf numFmtId="0" fontId="56" fillId="0" borderId="76" xfId="0" quotePrefix="1" applyNumberFormat="1" applyFont="1" applyBorder="1" applyAlignment="1">
      <alignment horizontal="left" vertical="top" wrapText="1"/>
    </xf>
    <xf numFmtId="0" fontId="56" fillId="0" borderId="75" xfId="0" quotePrefix="1" applyNumberFormat="1" applyFont="1" applyBorder="1" applyAlignment="1">
      <alignment horizontal="left" vertical="top" wrapText="1"/>
    </xf>
    <xf numFmtId="0" fontId="22" fillId="0" borderId="62" xfId="0" applyNumberFormat="1" applyFont="1" applyBorder="1" applyAlignment="1">
      <alignment horizontal="center" vertical="top"/>
    </xf>
    <xf numFmtId="0" fontId="22" fillId="0" borderId="60" xfId="0" applyNumberFormat="1" applyFont="1" applyBorder="1" applyAlignment="1">
      <alignment horizontal="center" vertical="top"/>
    </xf>
    <xf numFmtId="0" fontId="22" fillId="0" borderId="73" xfId="0" applyNumberFormat="1" applyFont="1" applyBorder="1" applyAlignment="1">
      <alignment horizontal="center" vertical="top"/>
    </xf>
    <xf numFmtId="49" fontId="54" fillId="31" borderId="76" xfId="59" applyNumberFormat="1" applyFont="1" applyFill="1" applyBorder="1" applyAlignment="1">
      <alignment horizontal="left" wrapText="1"/>
    </xf>
    <xf numFmtId="49" fontId="54" fillId="31" borderId="75" xfId="59" applyNumberFormat="1" applyFont="1" applyFill="1" applyBorder="1" applyAlignment="1">
      <alignment horizontal="left" wrapText="1"/>
    </xf>
    <xf numFmtId="49" fontId="23" fillId="30" borderId="62" xfId="0" applyNumberFormat="1" applyFont="1" applyFill="1" applyBorder="1" applyAlignment="1">
      <alignment horizontal="center" vertical="top" wrapText="1"/>
    </xf>
    <xf numFmtId="49" fontId="23" fillId="30" borderId="73" xfId="0" applyNumberFormat="1" applyFont="1" applyFill="1" applyBorder="1" applyAlignment="1">
      <alignment horizontal="center" vertical="top" wrapText="1"/>
    </xf>
    <xf numFmtId="0" fontId="11" fillId="30" borderId="62" xfId="59" applyFont="1" applyFill="1" applyBorder="1" applyAlignment="1">
      <alignment horizontal="center" vertical="top"/>
    </xf>
    <xf numFmtId="0" fontId="11" fillId="30" borderId="60" xfId="59" applyFont="1" applyFill="1" applyBorder="1" applyAlignment="1">
      <alignment horizontal="center" vertical="top"/>
    </xf>
    <xf numFmtId="0" fontId="11" fillId="30" borderId="73" xfId="59" applyFont="1" applyFill="1" applyBorder="1" applyAlignment="1">
      <alignment horizontal="center" vertical="top"/>
    </xf>
    <xf numFmtId="49" fontId="54" fillId="31" borderId="82" xfId="59" applyNumberFormat="1" applyFont="1" applyFill="1" applyBorder="1" applyAlignment="1">
      <alignment horizontal="left" wrapText="1"/>
    </xf>
    <xf numFmtId="49" fontId="54" fillId="31" borderId="70" xfId="59" applyNumberFormat="1" applyFont="1" applyFill="1" applyBorder="1" applyAlignment="1">
      <alignment horizontal="left" wrapText="1"/>
    </xf>
    <xf numFmtId="49" fontId="23" fillId="30" borderId="60" xfId="0" applyNumberFormat="1" applyFont="1" applyFill="1" applyBorder="1" applyAlignment="1">
      <alignment horizontal="center" vertical="top" wrapText="1"/>
    </xf>
    <xf numFmtId="49" fontId="54" fillId="31" borderId="89" xfId="59" applyNumberFormat="1" applyFont="1" applyFill="1" applyBorder="1" applyAlignment="1">
      <alignment horizontal="left" wrapText="1"/>
    </xf>
    <xf numFmtId="49" fontId="54" fillId="31" borderId="90" xfId="59" applyNumberFormat="1" applyFont="1" applyFill="1" applyBorder="1" applyAlignment="1">
      <alignment horizontal="left" wrapText="1"/>
    </xf>
    <xf numFmtId="0" fontId="22" fillId="0" borderId="62" xfId="0" applyNumberFormat="1" applyFont="1" applyBorder="1" applyAlignment="1">
      <alignment horizontal="left" vertical="top"/>
    </xf>
    <xf numFmtId="0" fontId="22" fillId="0" borderId="60" xfId="0" applyNumberFormat="1" applyFont="1" applyBorder="1" applyAlignment="1">
      <alignment horizontal="left" vertical="top"/>
    </xf>
    <xf numFmtId="4" fontId="22" fillId="0" borderId="62" xfId="0" applyNumberFormat="1" applyFont="1" applyBorder="1" applyAlignment="1">
      <alignment horizontal="right" vertical="top" shrinkToFit="1"/>
    </xf>
    <xf numFmtId="4" fontId="22" fillId="0" borderId="60" xfId="0" applyNumberFormat="1" applyFont="1" applyBorder="1" applyAlignment="1">
      <alignment horizontal="right" vertical="top" shrinkToFit="1"/>
    </xf>
    <xf numFmtId="0" fontId="15" fillId="0" borderId="0" xfId="59" applyFont="1" applyAlignment="1">
      <alignment horizontal="center"/>
    </xf>
    <xf numFmtId="0" fontId="11" fillId="0" borderId="84" xfId="59" applyFont="1" applyBorder="1" applyAlignment="1">
      <alignment horizontal="center"/>
    </xf>
    <xf numFmtId="0" fontId="11" fillId="0" borderId="50" xfId="59" applyFont="1" applyBorder="1" applyAlignment="1">
      <alignment horizontal="center"/>
    </xf>
    <xf numFmtId="49" fontId="11" fillId="0" borderId="86" xfId="59" applyNumberFormat="1" applyFont="1" applyBorder="1" applyAlignment="1">
      <alignment horizontal="center"/>
    </xf>
    <xf numFmtId="0" fontId="11" fillId="0" borderId="52" xfId="59" applyFont="1" applyBorder="1" applyAlignment="1">
      <alignment horizontal="center"/>
    </xf>
    <xf numFmtId="0" fontId="11" fillId="0" borderId="52" xfId="59" applyFont="1" applyBorder="1" applyAlignment="1">
      <alignment horizontal="center" shrinkToFit="1"/>
    </xf>
    <xf numFmtId="0" fontId="11" fillId="0" borderId="88" xfId="59" applyFont="1" applyBorder="1" applyAlignment="1">
      <alignment horizontal="center" shrinkToFit="1"/>
    </xf>
    <xf numFmtId="0" fontId="7" fillId="0" borderId="51" xfId="59" applyFont="1" applyBorder="1" applyAlignment="1">
      <alignment horizontal="left" wrapText="1"/>
    </xf>
    <xf numFmtId="49" fontId="13" fillId="30" borderId="62" xfId="59" applyNumberFormat="1" applyFont="1" applyFill="1" applyBorder="1" applyAlignment="1">
      <alignment horizontal="center" vertical="top"/>
    </xf>
    <xf numFmtId="49" fontId="13" fillId="30" borderId="60" xfId="59" applyNumberFormat="1" applyFont="1" applyFill="1" applyBorder="1" applyAlignment="1">
      <alignment horizontal="center" vertical="top"/>
    </xf>
    <xf numFmtId="4" fontId="23" fillId="32" borderId="60" xfId="59" applyNumberFormat="1" applyFont="1" applyFill="1" applyBorder="1" applyAlignment="1">
      <alignment horizontal="right" vertical="top"/>
    </xf>
    <xf numFmtId="4" fontId="23" fillId="0" borderId="62" xfId="59" applyNumberFormat="1" applyFont="1" applyBorder="1" applyAlignment="1">
      <alignment horizontal="right" vertical="top"/>
    </xf>
    <xf numFmtId="4" fontId="23" fillId="0" borderId="60" xfId="59" applyNumberFormat="1" applyFont="1" applyBorder="1" applyAlignment="1">
      <alignment horizontal="right" vertical="top"/>
    </xf>
    <xf numFmtId="4" fontId="22" fillId="32" borderId="62" xfId="59" applyNumberFormat="1" applyFont="1" applyFill="1" applyBorder="1" applyAlignment="1">
      <alignment horizontal="right" vertical="top"/>
    </xf>
    <xf numFmtId="4" fontId="22" fillId="32" borderId="60" xfId="59" applyNumberFormat="1" applyFont="1" applyFill="1" applyBorder="1" applyAlignment="1">
      <alignment horizontal="right" vertical="top"/>
    </xf>
    <xf numFmtId="0" fontId="22" fillId="0" borderId="73" xfId="0" applyNumberFormat="1" applyFont="1" applyBorder="1" applyAlignment="1">
      <alignment horizontal="left" vertical="top"/>
    </xf>
    <xf numFmtId="0" fontId="11" fillId="0" borderId="62" xfId="59" applyFont="1" applyBorder="1" applyAlignment="1">
      <alignment horizontal="center" vertical="top"/>
    </xf>
    <xf numFmtId="0" fontId="11" fillId="0" borderId="60" xfId="59" applyFont="1" applyBorder="1" applyAlignment="1">
      <alignment horizontal="center" vertical="top"/>
    </xf>
    <xf numFmtId="4" fontId="22" fillId="0" borderId="73" xfId="0" applyNumberFormat="1" applyFont="1" applyBorder="1" applyAlignment="1">
      <alignment horizontal="right" vertical="top" shrinkToFit="1"/>
    </xf>
    <xf numFmtId="4" fontId="23" fillId="0" borderId="62" xfId="0" applyNumberFormat="1" applyFont="1" applyFill="1" applyBorder="1" applyAlignment="1">
      <alignment horizontal="right" vertical="top"/>
    </xf>
    <xf numFmtId="4" fontId="23" fillId="0" borderId="60" xfId="0" applyNumberFormat="1" applyFont="1" applyFill="1" applyBorder="1" applyAlignment="1">
      <alignment horizontal="right" vertical="top"/>
    </xf>
  </cellXfs>
  <cellStyles count="93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20 % - zvýraznenie1" xfId="7" xr:uid="{00000000-0005-0000-0000-000006000000}"/>
    <cellStyle name="20 % - zvýraznenie2" xfId="8" xr:uid="{00000000-0005-0000-0000-000007000000}"/>
    <cellStyle name="20 % - zvýraznenie3" xfId="9" xr:uid="{00000000-0005-0000-0000-000008000000}"/>
    <cellStyle name="20 % - zvýraznenie4" xfId="10" xr:uid="{00000000-0005-0000-0000-000009000000}"/>
    <cellStyle name="20 % - zvýraznenie5" xfId="11" xr:uid="{00000000-0005-0000-0000-00000A000000}"/>
    <cellStyle name="20 % - zvýraznenie6" xfId="12" xr:uid="{00000000-0005-0000-0000-00000B000000}"/>
    <cellStyle name="40 % – Zvýraznění1 2" xfId="13" xr:uid="{00000000-0005-0000-0000-00000C000000}"/>
    <cellStyle name="40 % – Zvýraznění2 2" xfId="14" xr:uid="{00000000-0005-0000-0000-00000D000000}"/>
    <cellStyle name="40 % – Zvýraznění3 2" xfId="15" xr:uid="{00000000-0005-0000-0000-00000E000000}"/>
    <cellStyle name="40 % – Zvýraznění4 2" xfId="16" xr:uid="{00000000-0005-0000-0000-00000F000000}"/>
    <cellStyle name="40 % – Zvýraznění5 2" xfId="17" xr:uid="{00000000-0005-0000-0000-000010000000}"/>
    <cellStyle name="40 % – Zvýraznění6 2" xfId="18" xr:uid="{00000000-0005-0000-0000-000011000000}"/>
    <cellStyle name="40 % - zvýraznenie1" xfId="19" xr:uid="{00000000-0005-0000-0000-000012000000}"/>
    <cellStyle name="40 % - zvýraznenie2" xfId="20" xr:uid="{00000000-0005-0000-0000-000013000000}"/>
    <cellStyle name="40 % - zvýraznenie3" xfId="21" xr:uid="{00000000-0005-0000-0000-000014000000}"/>
    <cellStyle name="40 % - zvýraznenie4" xfId="22" xr:uid="{00000000-0005-0000-0000-000015000000}"/>
    <cellStyle name="40 % - zvýraznenie5" xfId="23" xr:uid="{00000000-0005-0000-0000-000016000000}"/>
    <cellStyle name="40 % - zvýraznenie6" xfId="24" xr:uid="{00000000-0005-0000-0000-000017000000}"/>
    <cellStyle name="60 % – Zvýraznění1 2" xfId="25" xr:uid="{00000000-0005-0000-0000-000018000000}"/>
    <cellStyle name="60 % – Zvýraznění2 2" xfId="26" xr:uid="{00000000-0005-0000-0000-000019000000}"/>
    <cellStyle name="60 % – Zvýraznění3 2" xfId="27" xr:uid="{00000000-0005-0000-0000-00001A000000}"/>
    <cellStyle name="60 % – Zvýraznění4 2" xfId="28" xr:uid="{00000000-0005-0000-0000-00001B000000}"/>
    <cellStyle name="60 % – Zvýraznění5 2" xfId="29" xr:uid="{00000000-0005-0000-0000-00001C000000}"/>
    <cellStyle name="60 % – Zvýraznění6 2" xfId="30" xr:uid="{00000000-0005-0000-0000-00001D000000}"/>
    <cellStyle name="60 % - zvýraznenie1" xfId="31" xr:uid="{00000000-0005-0000-0000-00001E000000}"/>
    <cellStyle name="60 % - zvýraznenie2" xfId="32" xr:uid="{00000000-0005-0000-0000-00001F000000}"/>
    <cellStyle name="60 % - zvýraznenie3" xfId="33" xr:uid="{00000000-0005-0000-0000-000020000000}"/>
    <cellStyle name="60 % - zvýraznenie4" xfId="34" xr:uid="{00000000-0005-0000-0000-000021000000}"/>
    <cellStyle name="60 % - zvýraznenie5" xfId="35" xr:uid="{00000000-0005-0000-0000-000022000000}"/>
    <cellStyle name="60 % - zvýraznenie6" xfId="36" xr:uid="{00000000-0005-0000-0000-000023000000}"/>
    <cellStyle name="Celkem 2" xfId="37" xr:uid="{00000000-0005-0000-0000-000024000000}"/>
    <cellStyle name="Dobrá" xfId="38" xr:uid="{00000000-0005-0000-0000-000025000000}"/>
    <cellStyle name="Font_Ariel_Small_Bold" xfId="39" xr:uid="{00000000-0005-0000-0000-000026000000}"/>
    <cellStyle name="Chybně 2" xfId="40" xr:uid="{00000000-0005-0000-0000-000027000000}"/>
    <cellStyle name="Kontrolná bunka" xfId="41" xr:uid="{00000000-0005-0000-0000-000028000000}"/>
    <cellStyle name="Kontrolní buňka 2" xfId="42" xr:uid="{00000000-0005-0000-0000-000029000000}"/>
    <cellStyle name="Nadpis 1 2" xfId="43" xr:uid="{00000000-0005-0000-0000-00002A000000}"/>
    <cellStyle name="Nadpis 1 3" xfId="44" xr:uid="{00000000-0005-0000-0000-00002B000000}"/>
    <cellStyle name="Nadpis 2 2" xfId="45" xr:uid="{00000000-0005-0000-0000-00002C000000}"/>
    <cellStyle name="Nadpis 2 3" xfId="46" xr:uid="{00000000-0005-0000-0000-00002D000000}"/>
    <cellStyle name="Nadpis 3 2" xfId="47" xr:uid="{00000000-0005-0000-0000-00002E000000}"/>
    <cellStyle name="Nadpis 3 3" xfId="48" xr:uid="{00000000-0005-0000-0000-00002F000000}"/>
    <cellStyle name="Nadpis 4 2" xfId="49" xr:uid="{00000000-0005-0000-0000-000030000000}"/>
    <cellStyle name="Nadpis 4 3" xfId="50" xr:uid="{00000000-0005-0000-0000-000031000000}"/>
    <cellStyle name="Název 2" xfId="51" xr:uid="{00000000-0005-0000-0000-000032000000}"/>
    <cellStyle name="Neutrálna" xfId="52" xr:uid="{00000000-0005-0000-0000-000033000000}"/>
    <cellStyle name="Neutrální 2" xfId="53" xr:uid="{00000000-0005-0000-0000-000034000000}"/>
    <cellStyle name="Normální" xfId="0" builtinId="0"/>
    <cellStyle name="Normální 2" xfId="54" xr:uid="{00000000-0005-0000-0000-000036000000}"/>
    <cellStyle name="Normální 2 2" xfId="55" xr:uid="{00000000-0005-0000-0000-000037000000}"/>
    <cellStyle name="Normální 3" xfId="56" xr:uid="{00000000-0005-0000-0000-000038000000}"/>
    <cellStyle name="Normální 4" xfId="57" xr:uid="{00000000-0005-0000-0000-000039000000}"/>
    <cellStyle name="Normální 5" xfId="58" xr:uid="{00000000-0005-0000-0000-00003A000000}"/>
    <cellStyle name="normální_POL.XLS" xfId="59" xr:uid="{00000000-0005-0000-0000-00003B000000}"/>
    <cellStyle name="normální_POL.XLS 1" xfId="60" xr:uid="{00000000-0005-0000-0000-00003C000000}"/>
    <cellStyle name="Poznámka 2" xfId="61" xr:uid="{00000000-0005-0000-0000-00003D000000}"/>
    <cellStyle name="Poznámka 3" xfId="62" xr:uid="{00000000-0005-0000-0000-00003E000000}"/>
    <cellStyle name="Prepojená bunka" xfId="63" xr:uid="{00000000-0005-0000-0000-00003F000000}"/>
    <cellStyle name="Procenta" xfId="64" builtinId="5"/>
    <cellStyle name="Procenta 2" xfId="65" xr:uid="{00000000-0005-0000-0000-000041000000}"/>
    <cellStyle name="Propojená buňka 2" xfId="66" xr:uid="{00000000-0005-0000-0000-000042000000}"/>
    <cellStyle name="Spolu" xfId="67" xr:uid="{00000000-0005-0000-0000-000043000000}"/>
    <cellStyle name="Správně 2" xfId="68" xr:uid="{00000000-0005-0000-0000-000044000000}"/>
    <cellStyle name="Text upozornění 2" xfId="69" xr:uid="{00000000-0005-0000-0000-000045000000}"/>
    <cellStyle name="Text upozornenia" xfId="70" xr:uid="{00000000-0005-0000-0000-000046000000}"/>
    <cellStyle name="Titul" xfId="71" xr:uid="{00000000-0005-0000-0000-000047000000}"/>
    <cellStyle name="Vstup 2" xfId="72" xr:uid="{00000000-0005-0000-0000-000048000000}"/>
    <cellStyle name="Vstup 3" xfId="73" xr:uid="{00000000-0005-0000-0000-000049000000}"/>
    <cellStyle name="Výpočet 2" xfId="74" xr:uid="{00000000-0005-0000-0000-00004A000000}"/>
    <cellStyle name="Výpočet 3" xfId="75" xr:uid="{00000000-0005-0000-0000-00004B000000}"/>
    <cellStyle name="Výstup 2" xfId="76" xr:uid="{00000000-0005-0000-0000-00004C000000}"/>
    <cellStyle name="Výstup 3" xfId="77" xr:uid="{00000000-0005-0000-0000-00004D000000}"/>
    <cellStyle name="Vysvětlující text 2" xfId="78" xr:uid="{00000000-0005-0000-0000-00004E000000}"/>
    <cellStyle name="Vysvetľujúci text" xfId="79" xr:uid="{00000000-0005-0000-0000-00004F000000}"/>
    <cellStyle name="Zlá" xfId="80" xr:uid="{00000000-0005-0000-0000-000050000000}"/>
    <cellStyle name="Zvýraznění 1 2" xfId="81" xr:uid="{00000000-0005-0000-0000-000051000000}"/>
    <cellStyle name="Zvýraznění 2 2" xfId="82" xr:uid="{00000000-0005-0000-0000-000052000000}"/>
    <cellStyle name="Zvýraznění 3 2" xfId="83" xr:uid="{00000000-0005-0000-0000-000053000000}"/>
    <cellStyle name="Zvýraznění 4 2" xfId="84" xr:uid="{00000000-0005-0000-0000-000054000000}"/>
    <cellStyle name="Zvýraznění 5 2" xfId="85" xr:uid="{00000000-0005-0000-0000-000055000000}"/>
    <cellStyle name="Zvýraznění 6 2" xfId="86" xr:uid="{00000000-0005-0000-0000-000056000000}"/>
    <cellStyle name="Zvýraznenie1" xfId="87" xr:uid="{00000000-0005-0000-0000-000057000000}"/>
    <cellStyle name="Zvýraznenie2" xfId="88" xr:uid="{00000000-0005-0000-0000-000058000000}"/>
    <cellStyle name="Zvýraznenie3" xfId="89" xr:uid="{00000000-0005-0000-0000-000059000000}"/>
    <cellStyle name="Zvýraznenie4" xfId="90" xr:uid="{00000000-0005-0000-0000-00005A000000}"/>
    <cellStyle name="Zvýraznenie5" xfId="91" xr:uid="{00000000-0005-0000-0000-00005B000000}"/>
    <cellStyle name="Zvýraznenie6" xfId="92" xr:uid="{00000000-0005-0000-0000-00005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2"/>
  <sheetViews>
    <sheetView showZeros="0" tabSelected="1" view="pageBreakPreview" zoomScaleNormal="100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42578125" customWidth="1"/>
    <col min="5" max="5" width="13.42578125" customWidth="1"/>
    <col min="6" max="6" width="16.42578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5"/>
      <c r="C3" s="46" t="s">
        <v>2</v>
      </c>
      <c r="D3" s="5"/>
      <c r="E3" s="4"/>
      <c r="F3" s="5" t="s">
        <v>3</v>
      </c>
      <c r="G3" s="6"/>
    </row>
    <row r="4" spans="1:57" ht="12.95" customHeight="1" x14ac:dyDescent="0.25">
      <c r="A4" s="129"/>
      <c r="B4" s="130"/>
      <c r="C4" s="140" t="s">
        <v>167</v>
      </c>
      <c r="D4" s="7"/>
      <c r="E4" s="136"/>
      <c r="F4" s="8"/>
      <c r="G4" s="9"/>
    </row>
    <row r="5" spans="1:57" ht="12.95" customHeight="1" x14ac:dyDescent="0.2">
      <c r="A5" s="10" t="s">
        <v>5</v>
      </c>
      <c r="B5" s="12"/>
      <c r="C5" s="13" t="s">
        <v>6</v>
      </c>
      <c r="D5" s="12"/>
      <c r="E5" s="11"/>
      <c r="F5" s="12" t="s">
        <v>7</v>
      </c>
      <c r="G5" s="14"/>
    </row>
    <row r="6" spans="1:57" ht="30" customHeight="1" x14ac:dyDescent="0.25">
      <c r="A6" s="128"/>
      <c r="B6" s="139"/>
      <c r="C6" s="286" t="s">
        <v>335</v>
      </c>
      <c r="D6" s="287"/>
      <c r="E6" s="288"/>
      <c r="F6" s="135"/>
      <c r="G6" s="9"/>
    </row>
    <row r="7" spans="1:57" x14ac:dyDescent="0.2">
      <c r="A7" s="10" t="s">
        <v>8</v>
      </c>
      <c r="B7" s="12"/>
      <c r="C7" s="280"/>
      <c r="D7" s="281"/>
      <c r="E7" s="15" t="s">
        <v>9</v>
      </c>
      <c r="F7" s="16"/>
      <c r="G7" s="17">
        <v>0</v>
      </c>
      <c r="H7" s="18"/>
      <c r="I7" s="18"/>
    </row>
    <row r="8" spans="1:57" x14ac:dyDescent="0.2">
      <c r="A8" s="10" t="s">
        <v>10</v>
      </c>
      <c r="B8" s="12"/>
      <c r="C8" s="280"/>
      <c r="D8" s="281"/>
      <c r="E8" s="13" t="s">
        <v>11</v>
      </c>
      <c r="F8" s="12"/>
      <c r="G8" s="19">
        <f>IF(PocetMJ=0,,ROUND((F29+#REF!)/PocetMJ,1))</f>
        <v>0</v>
      </c>
    </row>
    <row r="9" spans="1:57" x14ac:dyDescent="0.2">
      <c r="A9" s="20" t="s">
        <v>12</v>
      </c>
      <c r="B9" s="21"/>
      <c r="C9" s="21"/>
      <c r="D9" s="21"/>
      <c r="E9" s="22" t="s">
        <v>13</v>
      </c>
      <c r="F9" s="21"/>
      <c r="G9" s="23"/>
    </row>
    <row r="10" spans="1:57" x14ac:dyDescent="0.2">
      <c r="A10" s="24" t="s">
        <v>14</v>
      </c>
      <c r="B10" s="8"/>
      <c r="C10" s="8"/>
      <c r="D10" s="8"/>
      <c r="E10" s="25" t="s">
        <v>15</v>
      </c>
      <c r="F10" s="8"/>
      <c r="G10" s="9"/>
      <c r="BA10" s="26"/>
      <c r="BB10" s="26"/>
      <c r="BC10" s="26"/>
      <c r="BD10" s="26"/>
      <c r="BE10" s="26"/>
    </row>
    <row r="11" spans="1:57" x14ac:dyDescent="0.2">
      <c r="A11" s="24"/>
      <c r="B11" s="8"/>
      <c r="C11" s="8"/>
      <c r="D11" s="8"/>
      <c r="E11" s="282"/>
      <c r="F11" s="283"/>
      <c r="G11" s="284"/>
    </row>
    <row r="12" spans="1:57" ht="28.5" customHeight="1" thickBot="1" x14ac:dyDescent="0.25">
      <c r="A12" s="131" t="s">
        <v>16</v>
      </c>
      <c r="B12" s="132"/>
      <c r="C12" s="132"/>
      <c r="D12" s="132"/>
      <c r="E12" s="133"/>
      <c r="F12" s="133"/>
      <c r="G12" s="134"/>
    </row>
    <row r="13" spans="1:57" ht="17.25" customHeight="1" thickBot="1" x14ac:dyDescent="0.25">
      <c r="A13" s="27" t="s">
        <v>17</v>
      </c>
      <c r="B13" s="28"/>
      <c r="C13" s="29"/>
      <c r="D13" s="30" t="s">
        <v>18</v>
      </c>
      <c r="E13" s="31"/>
      <c r="F13" s="31"/>
      <c r="G13" s="29"/>
    </row>
    <row r="14" spans="1:57" ht="15.95" customHeight="1" x14ac:dyDescent="0.2">
      <c r="A14" s="32"/>
      <c r="B14" s="33" t="s">
        <v>19</v>
      </c>
      <c r="C14" s="34">
        <f>Dodavka</f>
        <v>0</v>
      </c>
      <c r="D14" s="35"/>
      <c r="E14" s="36" t="s">
        <v>65</v>
      </c>
      <c r="F14" s="101">
        <v>0</v>
      </c>
      <c r="G14" s="34">
        <v>0</v>
      </c>
    </row>
    <row r="15" spans="1:57" ht="15.95" customHeight="1" x14ac:dyDescent="0.2">
      <c r="A15" s="32" t="s">
        <v>20</v>
      </c>
      <c r="B15" s="33" t="s">
        <v>21</v>
      </c>
      <c r="C15" s="34">
        <f>Mont</f>
        <v>0</v>
      </c>
      <c r="D15" s="20"/>
      <c r="E15" s="100" t="s">
        <v>66</v>
      </c>
      <c r="F15" s="38">
        <v>0</v>
      </c>
      <c r="G15" s="34">
        <v>0</v>
      </c>
    </row>
    <row r="16" spans="1:57" ht="15.95" customHeight="1" x14ac:dyDescent="0.2">
      <c r="A16" s="32" t="s">
        <v>22</v>
      </c>
      <c r="B16" s="33" t="s">
        <v>23</v>
      </c>
      <c r="C16" s="34">
        <f>HSV</f>
        <v>0</v>
      </c>
      <c r="D16" s="20"/>
      <c r="E16" s="100" t="s">
        <v>67</v>
      </c>
      <c r="F16" s="38">
        <v>0</v>
      </c>
      <c r="G16" s="34">
        <v>0</v>
      </c>
    </row>
    <row r="17" spans="1:7" ht="15.95" customHeight="1" x14ac:dyDescent="0.2">
      <c r="A17" s="39" t="s">
        <v>24</v>
      </c>
      <c r="B17" s="33" t="s">
        <v>25</v>
      </c>
      <c r="C17" s="34">
        <f>PSV</f>
        <v>0</v>
      </c>
      <c r="D17" s="20"/>
      <c r="E17" s="37"/>
      <c r="F17" s="38"/>
      <c r="G17" s="34"/>
    </row>
    <row r="18" spans="1:7" ht="15.95" customHeight="1" x14ac:dyDescent="0.2">
      <c r="A18" s="40" t="s">
        <v>26</v>
      </c>
      <c r="B18" s="33"/>
      <c r="C18" s="34">
        <f>SUM(C14:C17)</f>
        <v>0</v>
      </c>
      <c r="D18" s="41"/>
      <c r="E18" s="37"/>
      <c r="F18" s="38"/>
      <c r="G18" s="34"/>
    </row>
    <row r="19" spans="1:7" ht="15.95" customHeight="1" x14ac:dyDescent="0.2">
      <c r="A19" s="40"/>
      <c r="B19" s="33"/>
      <c r="C19" s="34"/>
      <c r="D19" s="20"/>
      <c r="E19" s="37"/>
      <c r="F19" s="38"/>
      <c r="G19" s="34"/>
    </row>
    <row r="20" spans="1:7" ht="15.95" customHeight="1" x14ac:dyDescent="0.2">
      <c r="A20" s="40" t="s">
        <v>27</v>
      </c>
      <c r="B20" s="33"/>
      <c r="C20" s="34">
        <f>HZS</f>
        <v>0</v>
      </c>
      <c r="D20" s="20"/>
      <c r="E20" s="37"/>
      <c r="F20" s="38"/>
      <c r="G20" s="34"/>
    </row>
    <row r="21" spans="1:7" ht="15.95" customHeight="1" x14ac:dyDescent="0.2">
      <c r="A21" s="24" t="s">
        <v>28</v>
      </c>
      <c r="B21" s="8"/>
      <c r="C21" s="34">
        <f>C18+C20</f>
        <v>0</v>
      </c>
      <c r="D21" s="20" t="s">
        <v>29</v>
      </c>
      <c r="E21" s="37"/>
      <c r="F21" s="103">
        <f>Rekapitulace!H24</f>
        <v>0</v>
      </c>
      <c r="G21" s="34">
        <f>F21</f>
        <v>0</v>
      </c>
    </row>
    <row r="22" spans="1:7" ht="15.95" customHeight="1" thickBot="1" x14ac:dyDescent="0.25">
      <c r="A22" s="20" t="s">
        <v>30</v>
      </c>
      <c r="B22" s="21"/>
      <c r="C22" s="42">
        <f>C21+G22</f>
        <v>0</v>
      </c>
      <c r="D22" s="43" t="s">
        <v>31</v>
      </c>
      <c r="E22" s="44"/>
      <c r="F22" s="45"/>
      <c r="G22" s="34">
        <f>SUM(G14:G21)</f>
        <v>0</v>
      </c>
    </row>
    <row r="23" spans="1:7" x14ac:dyDescent="0.2">
      <c r="A23" s="3" t="s">
        <v>32</v>
      </c>
      <c r="B23" s="5"/>
      <c r="C23" s="46" t="s">
        <v>33</v>
      </c>
      <c r="D23" s="5"/>
      <c r="E23" s="46" t="s">
        <v>34</v>
      </c>
      <c r="F23" s="5"/>
      <c r="G23" s="6"/>
    </row>
    <row r="24" spans="1:7" x14ac:dyDescent="0.2">
      <c r="A24" s="10"/>
      <c r="B24" s="12"/>
      <c r="C24" s="13" t="s">
        <v>35</v>
      </c>
      <c r="D24" s="12"/>
      <c r="E24" s="13" t="s">
        <v>35</v>
      </c>
      <c r="F24" s="12"/>
      <c r="G24" s="14"/>
    </row>
    <row r="25" spans="1:7" x14ac:dyDescent="0.2">
      <c r="A25" s="24" t="s">
        <v>36</v>
      </c>
      <c r="B25" s="47"/>
      <c r="C25" s="25" t="s">
        <v>36</v>
      </c>
      <c r="D25" s="8"/>
      <c r="E25" s="25" t="s">
        <v>36</v>
      </c>
      <c r="F25" s="8"/>
      <c r="G25" s="9"/>
    </row>
    <row r="26" spans="1:7" x14ac:dyDescent="0.2">
      <c r="A26" s="24"/>
      <c r="B26" s="48"/>
      <c r="C26" s="25" t="s">
        <v>37</v>
      </c>
      <c r="D26" s="8"/>
      <c r="E26" s="25" t="s">
        <v>38</v>
      </c>
      <c r="F26" s="8"/>
      <c r="G26" s="9"/>
    </row>
    <row r="27" spans="1:7" x14ac:dyDescent="0.2">
      <c r="A27" s="24"/>
      <c r="B27" s="8"/>
      <c r="C27" s="25"/>
      <c r="D27" s="8"/>
      <c r="E27" s="25"/>
      <c r="F27" s="8"/>
      <c r="G27" s="9"/>
    </row>
    <row r="28" spans="1:7" ht="97.5" customHeight="1" x14ac:dyDescent="0.2">
      <c r="A28" s="24"/>
      <c r="B28" s="8"/>
      <c r="C28" s="25"/>
      <c r="D28" s="8"/>
      <c r="E28" s="25"/>
      <c r="F28" s="8"/>
      <c r="G28" s="9"/>
    </row>
    <row r="29" spans="1:7" x14ac:dyDescent="0.2">
      <c r="A29" s="10" t="s">
        <v>39</v>
      </c>
      <c r="B29" s="12"/>
      <c r="C29" s="127">
        <v>0.21</v>
      </c>
      <c r="D29" s="12" t="s">
        <v>75</v>
      </c>
      <c r="E29" s="13"/>
      <c r="F29" s="49">
        <f>SUM(C22)</f>
        <v>0</v>
      </c>
      <c r="G29" s="14"/>
    </row>
    <row r="30" spans="1:7" x14ac:dyDescent="0.2">
      <c r="A30" s="10" t="s">
        <v>40</v>
      </c>
      <c r="B30" s="12"/>
      <c r="C30" s="127">
        <v>0.21</v>
      </c>
      <c r="D30" s="12" t="s">
        <v>75</v>
      </c>
      <c r="E30" s="13"/>
      <c r="F30" s="50">
        <f>Zaklad5*C30</f>
        <v>0</v>
      </c>
      <c r="G30" s="23"/>
    </row>
    <row r="31" spans="1:7" s="56" customFormat="1" ht="19.5" customHeight="1" thickBot="1" x14ac:dyDescent="0.3">
      <c r="A31" s="51" t="s">
        <v>41</v>
      </c>
      <c r="B31" s="52"/>
      <c r="C31" s="52"/>
      <c r="D31" s="52"/>
      <c r="E31" s="53"/>
      <c r="F31" s="54">
        <f>SUM(F29:F30)</f>
        <v>0</v>
      </c>
      <c r="G31" s="55"/>
    </row>
    <row r="33" spans="1:8" x14ac:dyDescent="0.2">
      <c r="A33" s="57" t="s">
        <v>42</v>
      </c>
      <c r="B33" s="57"/>
      <c r="C33" s="57"/>
      <c r="D33" s="57"/>
      <c r="E33" s="57"/>
      <c r="F33" s="57"/>
      <c r="G33" s="57"/>
      <c r="H33" t="s">
        <v>4</v>
      </c>
    </row>
    <row r="34" spans="1:8" ht="14.25" customHeight="1" x14ac:dyDescent="0.2">
      <c r="A34" s="57"/>
      <c r="B34" s="278"/>
      <c r="C34" s="279"/>
      <c r="D34" s="279"/>
      <c r="E34" s="279"/>
      <c r="F34" s="279"/>
      <c r="G34" s="279"/>
      <c r="H34" t="s">
        <v>4</v>
      </c>
    </row>
    <row r="35" spans="1:8" ht="12.75" customHeight="1" x14ac:dyDescent="0.2">
      <c r="A35" s="58"/>
      <c r="B35" s="279"/>
      <c r="C35" s="279"/>
      <c r="D35" s="279"/>
      <c r="E35" s="279"/>
      <c r="F35" s="279"/>
      <c r="G35" s="279"/>
      <c r="H35" t="s">
        <v>4</v>
      </c>
    </row>
    <row r="36" spans="1:8" x14ac:dyDescent="0.2">
      <c r="A36" s="58"/>
      <c r="B36" s="279"/>
      <c r="C36" s="279"/>
      <c r="D36" s="279"/>
      <c r="E36" s="279"/>
      <c r="F36" s="279"/>
      <c r="G36" s="279"/>
      <c r="H36" t="s">
        <v>4</v>
      </c>
    </row>
    <row r="37" spans="1:8" x14ac:dyDescent="0.2">
      <c r="A37" s="58"/>
      <c r="B37" s="279"/>
      <c r="C37" s="279"/>
      <c r="D37" s="279"/>
      <c r="E37" s="279"/>
      <c r="F37" s="279"/>
      <c r="G37" s="279"/>
      <c r="H37" t="s">
        <v>4</v>
      </c>
    </row>
    <row r="38" spans="1:8" x14ac:dyDescent="0.2">
      <c r="A38" s="58"/>
      <c r="B38" s="279"/>
      <c r="C38" s="279"/>
      <c r="D38" s="279"/>
      <c r="E38" s="279"/>
      <c r="F38" s="279"/>
      <c r="G38" s="279"/>
      <c r="H38" t="s">
        <v>4</v>
      </c>
    </row>
    <row r="39" spans="1:8" x14ac:dyDescent="0.2">
      <c r="A39" s="58"/>
      <c r="B39" s="279"/>
      <c r="C39" s="279"/>
      <c r="D39" s="279"/>
      <c r="E39" s="279"/>
      <c r="F39" s="279"/>
      <c r="G39" s="279"/>
      <c r="H39" t="s">
        <v>4</v>
      </c>
    </row>
    <row r="40" spans="1:8" x14ac:dyDescent="0.2">
      <c r="A40" s="58"/>
      <c r="B40" s="279"/>
      <c r="C40" s="279"/>
      <c r="D40" s="279"/>
      <c r="E40" s="279"/>
      <c r="F40" s="279"/>
      <c r="G40" s="279"/>
      <c r="H40" t="s">
        <v>4</v>
      </c>
    </row>
    <row r="41" spans="1:8" x14ac:dyDescent="0.2">
      <c r="A41" s="58"/>
      <c r="B41" s="279"/>
      <c r="C41" s="279"/>
      <c r="D41" s="279"/>
      <c r="E41" s="279"/>
      <c r="F41" s="279"/>
      <c r="G41" s="279"/>
      <c r="H41" t="s">
        <v>4</v>
      </c>
    </row>
    <row r="42" spans="1:8" x14ac:dyDescent="0.2">
      <c r="A42" s="58"/>
      <c r="B42" s="279"/>
      <c r="C42" s="279"/>
      <c r="D42" s="279"/>
      <c r="E42" s="279"/>
      <c r="F42" s="279"/>
      <c r="G42" s="279"/>
      <c r="H42" t="s">
        <v>4</v>
      </c>
    </row>
    <row r="43" spans="1:8" x14ac:dyDescent="0.2">
      <c r="B43" s="285"/>
      <c r="C43" s="285"/>
      <c r="D43" s="285"/>
      <c r="E43" s="285"/>
      <c r="F43" s="285"/>
      <c r="G43" s="285"/>
    </row>
    <row r="44" spans="1:8" x14ac:dyDescent="0.2">
      <c r="B44" s="285"/>
      <c r="C44" s="285"/>
      <c r="D44" s="285"/>
      <c r="E44" s="285"/>
      <c r="F44" s="285"/>
      <c r="G44" s="285"/>
    </row>
    <row r="45" spans="1:8" x14ac:dyDescent="0.2">
      <c r="B45" s="285"/>
      <c r="C45" s="285"/>
      <c r="D45" s="285"/>
      <c r="E45" s="285"/>
      <c r="F45" s="285"/>
      <c r="G45" s="285"/>
    </row>
    <row r="46" spans="1:8" x14ac:dyDescent="0.2">
      <c r="B46" s="285"/>
      <c r="C46" s="285"/>
      <c r="D46" s="285"/>
      <c r="E46" s="285"/>
      <c r="F46" s="285"/>
      <c r="G46" s="285"/>
    </row>
    <row r="47" spans="1:8" x14ac:dyDescent="0.2">
      <c r="B47" s="285"/>
      <c r="C47" s="285"/>
      <c r="D47" s="285"/>
      <c r="E47" s="285"/>
      <c r="F47" s="285"/>
      <c r="G47" s="285"/>
    </row>
    <row r="48" spans="1:8" x14ac:dyDescent="0.2">
      <c r="B48" s="285"/>
      <c r="C48" s="285"/>
      <c r="D48" s="285"/>
      <c r="E48" s="285"/>
      <c r="F48" s="285"/>
      <c r="G48" s="285"/>
    </row>
    <row r="49" spans="2:7" x14ac:dyDescent="0.2">
      <c r="B49" s="285"/>
      <c r="C49" s="285"/>
      <c r="D49" s="285"/>
      <c r="E49" s="285"/>
      <c r="F49" s="285"/>
      <c r="G49" s="285"/>
    </row>
    <row r="50" spans="2:7" x14ac:dyDescent="0.2">
      <c r="B50" s="285"/>
      <c r="C50" s="285"/>
      <c r="D50" s="285"/>
      <c r="E50" s="285"/>
      <c r="F50" s="285"/>
      <c r="G50" s="285"/>
    </row>
    <row r="51" spans="2:7" x14ac:dyDescent="0.2">
      <c r="B51" s="285"/>
      <c r="C51" s="285"/>
      <c r="D51" s="285"/>
      <c r="E51" s="285"/>
      <c r="F51" s="285"/>
      <c r="G51" s="285"/>
    </row>
    <row r="52" spans="2:7" x14ac:dyDescent="0.2">
      <c r="B52" s="285"/>
      <c r="C52" s="285"/>
      <c r="D52" s="285"/>
      <c r="E52" s="285"/>
      <c r="F52" s="285"/>
      <c r="G52" s="285"/>
    </row>
  </sheetData>
  <mergeCells count="15">
    <mergeCell ref="B52:G52"/>
    <mergeCell ref="B46:G46"/>
    <mergeCell ref="B47:G47"/>
    <mergeCell ref="B48:G48"/>
    <mergeCell ref="B49:G49"/>
    <mergeCell ref="C6:E6"/>
    <mergeCell ref="B44:G44"/>
    <mergeCell ref="B45:G45"/>
    <mergeCell ref="B50:G50"/>
    <mergeCell ref="B51:G51"/>
    <mergeCell ref="B34:G42"/>
    <mergeCell ref="C7:D7"/>
    <mergeCell ref="C8:D8"/>
    <mergeCell ref="E11:G11"/>
    <mergeCell ref="B43:G43"/>
  </mergeCells>
  <phoneticPr fontId="0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75"/>
  <sheetViews>
    <sheetView showZeros="0" view="pageBreakPreview" zoomScaleNormal="100" workbookViewId="0">
      <selection sqref="A1:B1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7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33.75" customHeight="1" thickTop="1" x14ac:dyDescent="0.2">
      <c r="A1" s="289" t="s">
        <v>5</v>
      </c>
      <c r="B1" s="290"/>
      <c r="C1" s="298" t="s">
        <v>335</v>
      </c>
      <c r="D1" s="299"/>
      <c r="E1" s="299"/>
      <c r="F1" s="300"/>
      <c r="G1" s="59" t="s">
        <v>43</v>
      </c>
      <c r="H1" s="60"/>
      <c r="I1" s="61"/>
    </row>
    <row r="2" spans="1:9" ht="13.5" thickBot="1" x14ac:dyDescent="0.25">
      <c r="A2" s="291" t="s">
        <v>1</v>
      </c>
      <c r="B2" s="292"/>
      <c r="C2" s="62" t="s">
        <v>167</v>
      </c>
      <c r="D2" s="63"/>
      <c r="E2" s="64"/>
      <c r="F2" s="63"/>
      <c r="G2" s="293" t="s">
        <v>63</v>
      </c>
      <c r="H2" s="294"/>
      <c r="I2" s="295"/>
    </row>
    <row r="3" spans="1:9" ht="13.5" thickTop="1" x14ac:dyDescent="0.2">
      <c r="F3" s="8"/>
    </row>
    <row r="4" spans="1:9" ht="19.5" customHeight="1" x14ac:dyDescent="0.25">
      <c r="A4" s="65" t="s">
        <v>44</v>
      </c>
      <c r="B4" s="1"/>
      <c r="C4" s="1"/>
      <c r="D4" s="1"/>
      <c r="E4" s="66"/>
      <c r="F4" s="1"/>
      <c r="G4" s="1"/>
      <c r="H4" s="1"/>
      <c r="I4" s="1"/>
    </row>
    <row r="5" spans="1:9" ht="13.5" thickBot="1" x14ac:dyDescent="0.25"/>
    <row r="6" spans="1:9" s="8" customFormat="1" ht="13.5" thickBot="1" x14ac:dyDescent="0.25">
      <c r="A6" s="67"/>
      <c r="B6" s="68" t="s">
        <v>45</v>
      </c>
      <c r="C6" s="68"/>
      <c r="D6" s="69"/>
      <c r="E6" s="70" t="s">
        <v>46</v>
      </c>
      <c r="F6" s="71" t="s">
        <v>47</v>
      </c>
      <c r="G6" s="71" t="s">
        <v>48</v>
      </c>
      <c r="H6" s="71" t="s">
        <v>49</v>
      </c>
      <c r="I6" s="72" t="s">
        <v>27</v>
      </c>
    </row>
    <row r="7" spans="1:9" s="8" customFormat="1" x14ac:dyDescent="0.2">
      <c r="A7" s="96" t="s">
        <v>229</v>
      </c>
      <c r="B7" s="73" t="s">
        <v>230</v>
      </c>
      <c r="D7" s="74"/>
      <c r="E7" s="97">
        <f>Položky!G34</f>
        <v>0</v>
      </c>
      <c r="F7" s="98">
        <f>Položky!BB159</f>
        <v>0</v>
      </c>
      <c r="G7" s="98">
        <f>Položky!BC159</f>
        <v>0</v>
      </c>
      <c r="H7" s="98">
        <v>0</v>
      </c>
      <c r="I7" s="99">
        <f>Položky!BE159</f>
        <v>0</v>
      </c>
    </row>
    <row r="8" spans="1:9" s="8" customFormat="1" x14ac:dyDescent="0.2">
      <c r="A8" s="96" t="s">
        <v>232</v>
      </c>
      <c r="B8" s="73" t="s">
        <v>233</v>
      </c>
      <c r="D8" s="74"/>
      <c r="E8" s="97">
        <f>Položky!G48</f>
        <v>0</v>
      </c>
      <c r="F8" s="98">
        <f>Položky!BB160</f>
        <v>0</v>
      </c>
      <c r="G8" s="98">
        <f>Položky!BC160</f>
        <v>0</v>
      </c>
      <c r="H8" s="98">
        <v>0</v>
      </c>
      <c r="I8" s="99">
        <f>Položky!BE160</f>
        <v>0</v>
      </c>
    </row>
    <row r="9" spans="1:9" s="8" customFormat="1" x14ac:dyDescent="0.2">
      <c r="A9" s="96" t="s">
        <v>235</v>
      </c>
      <c r="B9" s="73" t="s">
        <v>236</v>
      </c>
      <c r="D9" s="74"/>
      <c r="E9" s="97">
        <f>Položky!G70</f>
        <v>0</v>
      </c>
      <c r="F9" s="98">
        <f>Položky!BB161</f>
        <v>0</v>
      </c>
      <c r="G9" s="98">
        <f>Položky!BC161</f>
        <v>0</v>
      </c>
      <c r="H9" s="98">
        <v>0</v>
      </c>
      <c r="I9" s="99">
        <f>Položky!BE161</f>
        <v>0</v>
      </c>
    </row>
    <row r="10" spans="1:9" s="8" customFormat="1" x14ac:dyDescent="0.2">
      <c r="A10" s="96" t="s">
        <v>284</v>
      </c>
      <c r="B10" s="73" t="s">
        <v>316</v>
      </c>
      <c r="D10" s="74"/>
      <c r="E10" s="97">
        <f>Položky!G74</f>
        <v>0</v>
      </c>
      <c r="F10" s="98">
        <f>Položky!BB162</f>
        <v>0</v>
      </c>
      <c r="G10" s="98">
        <f>Položky!BC162</f>
        <v>0</v>
      </c>
      <c r="H10" s="98">
        <v>0</v>
      </c>
      <c r="I10" s="99">
        <f>Položky!BE162</f>
        <v>0</v>
      </c>
    </row>
    <row r="11" spans="1:9" s="8" customFormat="1" x14ac:dyDescent="0.2">
      <c r="A11" s="96" t="s">
        <v>241</v>
      </c>
      <c r="B11" s="73" t="s">
        <v>242</v>
      </c>
      <c r="D11" s="74"/>
      <c r="E11" s="97">
        <v>0</v>
      </c>
      <c r="F11" s="98">
        <f>Položky!G82</f>
        <v>0</v>
      </c>
      <c r="G11" s="98">
        <f>Položky!BC163</f>
        <v>0</v>
      </c>
      <c r="H11" s="98">
        <v>0</v>
      </c>
      <c r="I11" s="99">
        <f>Položky!BE163</f>
        <v>0</v>
      </c>
    </row>
    <row r="12" spans="1:9" s="8" customFormat="1" x14ac:dyDescent="0.2">
      <c r="A12" s="96" t="s">
        <v>295</v>
      </c>
      <c r="B12" s="73" t="s">
        <v>296</v>
      </c>
      <c r="D12" s="74"/>
      <c r="E12" s="97">
        <f>Položky!G98</f>
        <v>0</v>
      </c>
      <c r="F12" s="98">
        <f>Položky!BB163</f>
        <v>0</v>
      </c>
      <c r="G12" s="98">
        <f>Položky!BC163</f>
        <v>0</v>
      </c>
      <c r="H12" s="98">
        <v>0</v>
      </c>
      <c r="I12" s="99">
        <f>Položky!BE163</f>
        <v>0</v>
      </c>
    </row>
    <row r="13" spans="1:9" s="8" customFormat="1" x14ac:dyDescent="0.2">
      <c r="A13" s="96" t="s">
        <v>226</v>
      </c>
      <c r="B13" s="73" t="s">
        <v>227</v>
      </c>
      <c r="D13" s="74"/>
      <c r="E13" s="97">
        <f>Položky!G104</f>
        <v>0</v>
      </c>
      <c r="F13" s="98">
        <f>Položky!BB164</f>
        <v>0</v>
      </c>
      <c r="G13" s="98">
        <f>Položky!BC164</f>
        <v>0</v>
      </c>
      <c r="H13" s="98">
        <v>0</v>
      </c>
      <c r="I13" s="99">
        <f>Položky!BE164</f>
        <v>0</v>
      </c>
    </row>
    <row r="14" spans="1:9" s="8" customFormat="1" x14ac:dyDescent="0.2">
      <c r="A14" s="96" t="s">
        <v>69</v>
      </c>
      <c r="B14" s="73" t="s">
        <v>70</v>
      </c>
      <c r="D14" s="74"/>
      <c r="E14" s="97">
        <f>Položky!BA166</f>
        <v>0</v>
      </c>
      <c r="F14" s="98">
        <f>Položky!BB166</f>
        <v>0</v>
      </c>
      <c r="G14" s="98">
        <f>Položky!BC166</f>
        <v>0</v>
      </c>
      <c r="H14" s="98">
        <f>Položky!G115</f>
        <v>0</v>
      </c>
      <c r="I14" s="99">
        <f>Položky!BE166</f>
        <v>0</v>
      </c>
    </row>
    <row r="15" spans="1:9" s="8" customFormat="1" x14ac:dyDescent="0.2">
      <c r="A15" s="96" t="s">
        <v>71</v>
      </c>
      <c r="B15" s="73" t="s">
        <v>72</v>
      </c>
      <c r="D15" s="74"/>
      <c r="E15" s="97">
        <f>Položky!BA172</f>
        <v>0</v>
      </c>
      <c r="F15" s="98">
        <f>Položky!BB172</f>
        <v>0</v>
      </c>
      <c r="G15" s="98">
        <f>Položky!BC172</f>
        <v>0</v>
      </c>
      <c r="H15" s="98">
        <f>Položky!G121</f>
        <v>0</v>
      </c>
      <c r="I15" s="99">
        <f>Položky!BE172</f>
        <v>0</v>
      </c>
    </row>
    <row r="16" spans="1:9" s="8" customFormat="1" ht="13.5" thickBot="1" x14ac:dyDescent="0.25">
      <c r="A16" s="96" t="s">
        <v>73</v>
      </c>
      <c r="B16" s="73" t="s">
        <v>74</v>
      </c>
      <c r="D16" s="74"/>
      <c r="E16" s="97">
        <f>Položky!BA254</f>
        <v>0</v>
      </c>
      <c r="F16" s="98">
        <f>Položky!BB254</f>
        <v>0</v>
      </c>
      <c r="G16" s="98">
        <f>Položky!BC254</f>
        <v>0</v>
      </c>
      <c r="H16" s="98">
        <f>Položky!G182</f>
        <v>0</v>
      </c>
      <c r="I16" s="99">
        <f>Položky!BE254</f>
        <v>0</v>
      </c>
    </row>
    <row r="17" spans="1:57" s="81" customFormat="1" ht="13.5" thickBot="1" x14ac:dyDescent="0.25">
      <c r="A17" s="75"/>
      <c r="B17" s="76" t="s">
        <v>50</v>
      </c>
      <c r="C17" s="76"/>
      <c r="D17" s="77"/>
      <c r="E17" s="78">
        <f>SUM(E7:E16)</f>
        <v>0</v>
      </c>
      <c r="F17" s="79">
        <f>SUM(F7:F16)</f>
        <v>0</v>
      </c>
      <c r="G17" s="79">
        <f>SUM(G14:G16)</f>
        <v>0</v>
      </c>
      <c r="H17" s="79">
        <f>SUM(H14:H16)</f>
        <v>0</v>
      </c>
      <c r="I17" s="80">
        <f>SUM(I14:I16)</f>
        <v>0</v>
      </c>
      <c r="J17" s="102"/>
    </row>
    <row r="18" spans="1:57" x14ac:dyDescent="0.2">
      <c r="A18" s="8"/>
      <c r="B18" s="8"/>
      <c r="C18" s="8"/>
      <c r="D18" s="8"/>
      <c r="E18" s="8"/>
      <c r="F18" s="8"/>
      <c r="G18" s="8"/>
      <c r="H18" s="8"/>
      <c r="I18" s="8"/>
    </row>
    <row r="19" spans="1:57" ht="19.5" customHeight="1" x14ac:dyDescent="0.25">
      <c r="A19" s="1" t="s">
        <v>51</v>
      </c>
      <c r="B19" s="1"/>
      <c r="C19" s="1"/>
      <c r="D19" s="1"/>
      <c r="E19" s="1"/>
      <c r="F19" s="1"/>
      <c r="G19" s="82"/>
      <c r="H19" s="1"/>
      <c r="I19" s="1"/>
      <c r="BA19" s="26"/>
      <c r="BB19" s="26"/>
      <c r="BC19" s="26"/>
      <c r="BD19" s="26"/>
      <c r="BE19" s="26"/>
    </row>
    <row r="20" spans="1:57" ht="13.5" thickBot="1" x14ac:dyDescent="0.25"/>
    <row r="21" spans="1:57" x14ac:dyDescent="0.2">
      <c r="A21" s="83" t="s">
        <v>52</v>
      </c>
      <c r="B21" s="84"/>
      <c r="C21" s="84"/>
      <c r="D21" s="85"/>
      <c r="E21" s="86" t="s">
        <v>53</v>
      </c>
      <c r="F21" s="87" t="s">
        <v>54</v>
      </c>
      <c r="G21" s="88" t="s">
        <v>55</v>
      </c>
      <c r="H21" s="89"/>
      <c r="I21" s="90" t="s">
        <v>53</v>
      </c>
    </row>
    <row r="22" spans="1:57" x14ac:dyDescent="0.2">
      <c r="A22" s="154" t="s">
        <v>76</v>
      </c>
      <c r="B22" s="148"/>
      <c r="C22" s="148"/>
      <c r="D22" s="149"/>
      <c r="E22" s="150"/>
      <c r="F22" s="147">
        <v>0</v>
      </c>
      <c r="G22" s="151">
        <f>SUM(E17:I17)</f>
        <v>0</v>
      </c>
      <c r="H22" s="152"/>
      <c r="I22" s="153">
        <f>VRNproc*VRNzakl</f>
        <v>0</v>
      </c>
      <c r="BA22">
        <v>8</v>
      </c>
    </row>
    <row r="23" spans="1:57" x14ac:dyDescent="0.2">
      <c r="A23" s="41" t="s">
        <v>77</v>
      </c>
      <c r="B23" s="148"/>
      <c r="C23" s="148"/>
      <c r="D23" s="149"/>
      <c r="E23" s="150"/>
      <c r="F23" s="147">
        <v>0</v>
      </c>
      <c r="G23" s="151">
        <f>SUM(E17:I17)</f>
        <v>0</v>
      </c>
      <c r="H23" s="152"/>
      <c r="I23" s="153">
        <f>F23*G23</f>
        <v>0</v>
      </c>
    </row>
    <row r="24" spans="1:57" ht="13.5" thickBot="1" x14ac:dyDescent="0.25">
      <c r="A24" s="141"/>
      <c r="B24" s="142" t="s">
        <v>56</v>
      </c>
      <c r="C24" s="143"/>
      <c r="D24" s="144"/>
      <c r="E24" s="145"/>
      <c r="F24" s="146"/>
      <c r="G24" s="146"/>
      <c r="H24" s="296">
        <f>SUM(I22:I23)</f>
        <v>0</v>
      </c>
      <c r="I24" s="297"/>
    </row>
    <row r="26" spans="1:57" x14ac:dyDescent="0.2">
      <c r="B26" s="81"/>
      <c r="F26" s="91"/>
      <c r="G26" s="92"/>
      <c r="H26" s="92"/>
      <c r="I26" s="93"/>
    </row>
    <row r="27" spans="1:57" x14ac:dyDescent="0.2">
      <c r="F27" s="91"/>
      <c r="G27" s="92"/>
      <c r="H27" s="92"/>
      <c r="I27" s="93"/>
    </row>
    <row r="28" spans="1:57" x14ac:dyDescent="0.2">
      <c r="F28" s="91"/>
      <c r="G28" s="92"/>
      <c r="H28" s="92"/>
      <c r="I28" s="93"/>
    </row>
    <row r="29" spans="1:57" x14ac:dyDescent="0.2">
      <c r="F29" s="91"/>
      <c r="G29" s="92"/>
      <c r="H29" s="92"/>
      <c r="I29" s="93"/>
    </row>
    <row r="30" spans="1:57" x14ac:dyDescent="0.2">
      <c r="F30" s="91"/>
      <c r="G30" s="92"/>
      <c r="H30" s="92"/>
      <c r="I30" s="93"/>
    </row>
    <row r="31" spans="1:57" x14ac:dyDescent="0.2">
      <c r="F31" s="91"/>
      <c r="G31" s="92"/>
      <c r="H31" s="92"/>
      <c r="I31" s="93"/>
    </row>
    <row r="32" spans="1:57" x14ac:dyDescent="0.2">
      <c r="F32" s="91"/>
      <c r="G32" s="92"/>
      <c r="H32" s="92"/>
      <c r="I32" s="93"/>
    </row>
    <row r="33" spans="6:9" x14ac:dyDescent="0.2">
      <c r="F33" s="91"/>
      <c r="G33" s="92"/>
      <c r="H33" s="92"/>
      <c r="I33" s="93"/>
    </row>
    <row r="34" spans="6:9" x14ac:dyDescent="0.2">
      <c r="F34" s="91"/>
      <c r="G34" s="92"/>
      <c r="H34" s="92"/>
      <c r="I34" s="93"/>
    </row>
    <row r="35" spans="6:9" x14ac:dyDescent="0.2">
      <c r="F35" s="91"/>
      <c r="G35" s="92"/>
      <c r="H35" s="92"/>
      <c r="I35" s="93"/>
    </row>
    <row r="36" spans="6:9" x14ac:dyDescent="0.2">
      <c r="F36" s="91"/>
      <c r="G36" s="92"/>
      <c r="H36" s="92"/>
      <c r="I36" s="93"/>
    </row>
    <row r="37" spans="6:9" x14ac:dyDescent="0.2">
      <c r="F37" s="91"/>
      <c r="G37" s="92"/>
      <c r="H37" s="92"/>
      <c r="I37" s="93"/>
    </row>
    <row r="38" spans="6:9" x14ac:dyDescent="0.2">
      <c r="F38" s="91"/>
      <c r="G38" s="92"/>
      <c r="H38" s="92"/>
      <c r="I38" s="93"/>
    </row>
    <row r="39" spans="6:9" x14ac:dyDescent="0.2">
      <c r="F39" s="91"/>
      <c r="G39" s="92"/>
      <c r="H39" s="92"/>
      <c r="I39" s="93"/>
    </row>
    <row r="40" spans="6:9" x14ac:dyDescent="0.2">
      <c r="F40" s="91"/>
      <c r="G40" s="92"/>
      <c r="H40" s="92"/>
      <c r="I40" s="93"/>
    </row>
    <row r="41" spans="6:9" x14ac:dyDescent="0.2">
      <c r="F41" s="91"/>
      <c r="G41" s="92"/>
      <c r="H41" s="92"/>
      <c r="I41" s="93"/>
    </row>
    <row r="42" spans="6:9" x14ac:dyDescent="0.2">
      <c r="F42" s="91"/>
      <c r="G42" s="92"/>
      <c r="H42" s="92"/>
      <c r="I42" s="93"/>
    </row>
    <row r="43" spans="6:9" x14ac:dyDescent="0.2">
      <c r="F43" s="91"/>
      <c r="G43" s="92"/>
      <c r="H43" s="92"/>
      <c r="I43" s="93"/>
    </row>
    <row r="44" spans="6:9" x14ac:dyDescent="0.2">
      <c r="F44" s="91"/>
      <c r="G44" s="92"/>
      <c r="H44" s="92"/>
      <c r="I44" s="93"/>
    </row>
    <row r="45" spans="6:9" x14ac:dyDescent="0.2">
      <c r="F45" s="91"/>
      <c r="G45" s="92"/>
      <c r="H45" s="92"/>
      <c r="I45" s="93"/>
    </row>
    <row r="46" spans="6:9" x14ac:dyDescent="0.2">
      <c r="F46" s="91"/>
      <c r="G46" s="92"/>
      <c r="H46" s="92"/>
      <c r="I46" s="93"/>
    </row>
    <row r="47" spans="6:9" x14ac:dyDescent="0.2">
      <c r="F47" s="91"/>
      <c r="G47" s="92"/>
      <c r="H47" s="92"/>
      <c r="I47" s="93"/>
    </row>
    <row r="48" spans="6:9" x14ac:dyDescent="0.2">
      <c r="F48" s="91"/>
      <c r="G48" s="92"/>
      <c r="H48" s="92"/>
      <c r="I48" s="93"/>
    </row>
    <row r="49" spans="6:9" x14ac:dyDescent="0.2">
      <c r="F49" s="91"/>
      <c r="G49" s="92"/>
      <c r="H49" s="92"/>
      <c r="I49" s="93"/>
    </row>
    <row r="50" spans="6:9" x14ac:dyDescent="0.2">
      <c r="F50" s="91"/>
      <c r="G50" s="92"/>
      <c r="H50" s="92"/>
      <c r="I50" s="93"/>
    </row>
    <row r="51" spans="6:9" x14ac:dyDescent="0.2">
      <c r="F51" s="91"/>
      <c r="G51" s="92"/>
      <c r="H51" s="92"/>
      <c r="I51" s="93"/>
    </row>
    <row r="52" spans="6:9" x14ac:dyDescent="0.2">
      <c r="F52" s="91"/>
      <c r="G52" s="92"/>
      <c r="H52" s="92"/>
      <c r="I52" s="93"/>
    </row>
    <row r="53" spans="6:9" x14ac:dyDescent="0.2">
      <c r="F53" s="91"/>
      <c r="G53" s="92"/>
      <c r="H53" s="92"/>
      <c r="I53" s="93"/>
    </row>
    <row r="54" spans="6:9" x14ac:dyDescent="0.2">
      <c r="F54" s="91"/>
      <c r="G54" s="92"/>
      <c r="H54" s="92"/>
      <c r="I54" s="93"/>
    </row>
    <row r="55" spans="6:9" x14ac:dyDescent="0.2">
      <c r="F55" s="91"/>
      <c r="G55" s="92"/>
      <c r="H55" s="92"/>
      <c r="I55" s="93"/>
    </row>
    <row r="56" spans="6:9" x14ac:dyDescent="0.2">
      <c r="F56" s="91"/>
      <c r="G56" s="92"/>
      <c r="H56" s="92"/>
      <c r="I56" s="93"/>
    </row>
    <row r="57" spans="6:9" x14ac:dyDescent="0.2">
      <c r="F57" s="91"/>
      <c r="G57" s="92"/>
      <c r="H57" s="92"/>
      <c r="I57" s="93"/>
    </row>
    <row r="58" spans="6:9" x14ac:dyDescent="0.2">
      <c r="F58" s="91"/>
      <c r="G58" s="92"/>
      <c r="H58" s="92"/>
      <c r="I58" s="93"/>
    </row>
    <row r="59" spans="6:9" x14ac:dyDescent="0.2">
      <c r="F59" s="91"/>
      <c r="G59" s="92"/>
      <c r="H59" s="92"/>
      <c r="I59" s="93"/>
    </row>
    <row r="60" spans="6:9" x14ac:dyDescent="0.2">
      <c r="F60" s="91"/>
      <c r="G60" s="92"/>
      <c r="H60" s="92"/>
      <c r="I60" s="93"/>
    </row>
    <row r="61" spans="6:9" x14ac:dyDescent="0.2">
      <c r="F61" s="91"/>
      <c r="G61" s="92"/>
      <c r="H61" s="92"/>
      <c r="I61" s="93"/>
    </row>
    <row r="62" spans="6:9" x14ac:dyDescent="0.2">
      <c r="F62" s="91"/>
      <c r="G62" s="92"/>
      <c r="H62" s="92"/>
      <c r="I62" s="93"/>
    </row>
    <row r="63" spans="6:9" x14ac:dyDescent="0.2">
      <c r="F63" s="91"/>
      <c r="G63" s="92"/>
      <c r="H63" s="92"/>
      <c r="I63" s="93"/>
    </row>
    <row r="64" spans="6:9" x14ac:dyDescent="0.2">
      <c r="F64" s="91"/>
      <c r="G64" s="92"/>
      <c r="H64" s="92"/>
      <c r="I64" s="93"/>
    </row>
    <row r="65" spans="6:9" x14ac:dyDescent="0.2">
      <c r="F65" s="91"/>
      <c r="G65" s="92"/>
      <c r="H65" s="92"/>
      <c r="I65" s="93"/>
    </row>
    <row r="66" spans="6:9" x14ac:dyDescent="0.2">
      <c r="F66" s="91"/>
      <c r="G66" s="92"/>
      <c r="H66" s="92"/>
      <c r="I66" s="93"/>
    </row>
    <row r="67" spans="6:9" x14ac:dyDescent="0.2">
      <c r="F67" s="91"/>
      <c r="G67" s="92"/>
      <c r="H67" s="92"/>
      <c r="I67" s="93"/>
    </row>
    <row r="68" spans="6:9" x14ac:dyDescent="0.2">
      <c r="F68" s="91"/>
      <c r="G68" s="92"/>
      <c r="H68" s="92"/>
      <c r="I68" s="93"/>
    </row>
    <row r="69" spans="6:9" x14ac:dyDescent="0.2">
      <c r="F69" s="91"/>
      <c r="G69" s="92"/>
      <c r="H69" s="92"/>
      <c r="I69" s="93"/>
    </row>
    <row r="70" spans="6:9" x14ac:dyDescent="0.2">
      <c r="F70" s="91"/>
      <c r="G70" s="92"/>
      <c r="H70" s="92"/>
      <c r="I70" s="93"/>
    </row>
    <row r="71" spans="6:9" x14ac:dyDescent="0.2">
      <c r="F71" s="91"/>
      <c r="G71" s="92"/>
      <c r="H71" s="92"/>
      <c r="I71" s="93"/>
    </row>
    <row r="72" spans="6:9" x14ac:dyDescent="0.2">
      <c r="F72" s="91"/>
      <c r="G72" s="92"/>
      <c r="H72" s="92"/>
      <c r="I72" s="93"/>
    </row>
    <row r="73" spans="6:9" x14ac:dyDescent="0.2">
      <c r="F73" s="91"/>
      <c r="G73" s="92"/>
      <c r="H73" s="92"/>
      <c r="I73" s="93"/>
    </row>
    <row r="74" spans="6:9" x14ac:dyDescent="0.2">
      <c r="F74" s="91"/>
      <c r="G74" s="92"/>
      <c r="H74" s="92"/>
      <c r="I74" s="93"/>
    </row>
    <row r="75" spans="6:9" x14ac:dyDescent="0.2">
      <c r="F75" s="91"/>
      <c r="G75" s="92"/>
      <c r="H75" s="92"/>
      <c r="I75" s="93"/>
    </row>
  </sheetData>
  <mergeCells count="5">
    <mergeCell ref="A1:B1"/>
    <mergeCell ref="A2:B2"/>
    <mergeCell ref="G2:I2"/>
    <mergeCell ref="H24:I24"/>
    <mergeCell ref="C1:F1"/>
  </mergeCells>
  <phoneticPr fontId="0" type="noConversion"/>
  <pageMargins left="0.39370078740157483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O327"/>
  <sheetViews>
    <sheetView showGridLines="0" showZeros="0" view="pageBreakPreview" zoomScale="115" zoomScaleNormal="100" zoomScaleSheetLayoutView="115" workbookViewId="0">
      <pane xSplit="7" ySplit="6" topLeftCell="H7" activePane="bottomRight" state="frozen"/>
      <selection pane="topRight" activeCell="H1" sqref="H1"/>
      <selection pane="bottomLeft" activeCell="A7" sqref="A7"/>
      <selection pane="bottomRight" activeCell="H7" sqref="H7"/>
    </sheetView>
  </sheetViews>
  <sheetFormatPr defaultRowHeight="12.75" x14ac:dyDescent="0.2"/>
  <cols>
    <col min="1" max="1" width="4.42578125" style="94" customWidth="1"/>
    <col min="2" max="2" width="14.5703125" style="94" customWidth="1"/>
    <col min="3" max="3" width="42.7109375" style="94" customWidth="1"/>
    <col min="4" max="4" width="5.42578125" style="94" customWidth="1"/>
    <col min="5" max="5" width="6.85546875" style="95" customWidth="1"/>
    <col min="6" max="6" width="10.140625" style="277" customWidth="1"/>
    <col min="7" max="7" width="12.85546875" style="277" customWidth="1"/>
    <col min="8" max="8" width="14.28515625" style="94" customWidth="1"/>
    <col min="9" max="9" width="11" style="94" customWidth="1"/>
    <col min="10" max="10" width="14.5703125" style="94" customWidth="1"/>
    <col min="11" max="11" width="16.5703125" style="94" customWidth="1"/>
    <col min="12" max="12" width="75.42578125" style="94" customWidth="1"/>
    <col min="13" max="16384" width="9.140625" style="94"/>
  </cols>
  <sheetData>
    <row r="1" spans="1:15" ht="15.75" x14ac:dyDescent="0.25">
      <c r="A1" s="330" t="s">
        <v>64</v>
      </c>
      <c r="B1" s="330"/>
      <c r="C1" s="330"/>
      <c r="D1" s="330"/>
      <c r="E1" s="330"/>
      <c r="F1" s="330"/>
      <c r="G1" s="330"/>
      <c r="H1"/>
      <c r="I1"/>
      <c r="J1"/>
      <c r="K1"/>
      <c r="L1"/>
      <c r="M1"/>
      <c r="N1"/>
      <c r="O1"/>
    </row>
    <row r="2" spans="1:15" ht="13.5" thickBot="1" x14ac:dyDescent="0.25">
      <c r="A2" s="118"/>
      <c r="B2" s="104"/>
      <c r="C2" s="105"/>
      <c r="D2" s="105"/>
      <c r="E2" s="106"/>
      <c r="F2" s="267"/>
      <c r="G2" s="267"/>
      <c r="H2"/>
      <c r="I2"/>
      <c r="J2"/>
      <c r="K2"/>
      <c r="L2"/>
      <c r="M2"/>
      <c r="N2"/>
      <c r="O2"/>
    </row>
    <row r="3" spans="1:15" ht="13.5" thickTop="1" x14ac:dyDescent="0.2">
      <c r="A3" s="331" t="s">
        <v>5</v>
      </c>
      <c r="B3" s="332"/>
      <c r="C3" s="298" t="s">
        <v>335</v>
      </c>
      <c r="D3" s="299"/>
      <c r="E3" s="299"/>
      <c r="F3" s="299"/>
      <c r="G3" s="337"/>
      <c r="H3"/>
      <c r="I3"/>
      <c r="J3"/>
      <c r="K3"/>
      <c r="L3"/>
      <c r="M3"/>
      <c r="N3"/>
      <c r="O3"/>
    </row>
    <row r="4" spans="1:15" ht="13.5" thickBot="1" x14ac:dyDescent="0.25">
      <c r="A4" s="333" t="s">
        <v>1</v>
      </c>
      <c r="B4" s="334"/>
      <c r="C4" s="137" t="s">
        <v>167</v>
      </c>
      <c r="D4" s="138"/>
      <c r="E4" s="335"/>
      <c r="F4" s="335"/>
      <c r="G4" s="336"/>
      <c r="H4"/>
      <c r="I4"/>
      <c r="J4"/>
      <c r="K4"/>
      <c r="L4"/>
      <c r="M4"/>
      <c r="N4"/>
      <c r="O4"/>
    </row>
    <row r="5" spans="1:15" ht="13.5" thickTop="1" x14ac:dyDescent="0.2">
      <c r="A5" s="107"/>
      <c r="B5" s="118"/>
      <c r="C5" s="118"/>
      <c r="D5" s="118"/>
      <c r="E5" s="119"/>
      <c r="F5" s="268"/>
      <c r="G5" s="269"/>
      <c r="H5"/>
      <c r="I5"/>
      <c r="J5"/>
      <c r="K5"/>
      <c r="L5"/>
      <c r="M5"/>
      <c r="N5"/>
      <c r="O5"/>
    </row>
    <row r="6" spans="1:15" x14ac:dyDescent="0.2">
      <c r="A6" s="120" t="s">
        <v>57</v>
      </c>
      <c r="B6" s="121" t="s">
        <v>68</v>
      </c>
      <c r="C6" s="121" t="s">
        <v>58</v>
      </c>
      <c r="D6" s="121" t="s">
        <v>59</v>
      </c>
      <c r="E6" s="122" t="s">
        <v>60</v>
      </c>
      <c r="F6" s="270" t="s">
        <v>61</v>
      </c>
      <c r="G6" s="271" t="s">
        <v>62</v>
      </c>
      <c r="H6"/>
      <c r="I6"/>
      <c r="J6"/>
      <c r="K6"/>
      <c r="L6"/>
      <c r="M6"/>
      <c r="N6"/>
      <c r="O6"/>
    </row>
    <row r="7" spans="1:15" x14ac:dyDescent="0.2">
      <c r="A7" s="165" t="s">
        <v>78</v>
      </c>
      <c r="B7" s="166" t="s">
        <v>229</v>
      </c>
      <c r="C7" s="166" t="s">
        <v>230</v>
      </c>
      <c r="D7" s="166"/>
      <c r="E7" s="164"/>
      <c r="F7" s="272"/>
      <c r="G7" s="156"/>
      <c r="H7"/>
      <c r="I7"/>
      <c r="J7"/>
      <c r="K7"/>
      <c r="L7"/>
      <c r="M7"/>
      <c r="N7"/>
      <c r="O7"/>
    </row>
    <row r="8" spans="1:15" x14ac:dyDescent="0.2">
      <c r="A8" s="167">
        <v>1</v>
      </c>
      <c r="B8" s="168"/>
      <c r="C8" s="187" t="s">
        <v>238</v>
      </c>
      <c r="D8" s="202" t="s">
        <v>239</v>
      </c>
      <c r="E8" s="204">
        <v>1</v>
      </c>
      <c r="F8" s="262"/>
      <c r="G8" s="174">
        <f>E8*F8</f>
        <v>0</v>
      </c>
      <c r="H8"/>
      <c r="I8"/>
      <c r="J8"/>
      <c r="K8"/>
      <c r="L8"/>
      <c r="M8"/>
      <c r="N8"/>
      <c r="O8"/>
    </row>
    <row r="9" spans="1:15" x14ac:dyDescent="0.2">
      <c r="A9" s="319">
        <v>2</v>
      </c>
      <c r="B9" s="196"/>
      <c r="C9" s="242" t="s">
        <v>246</v>
      </c>
      <c r="D9" s="197" t="s">
        <v>240</v>
      </c>
      <c r="E9" s="198">
        <f>E10+E11</f>
        <v>20.8108</v>
      </c>
      <c r="F9" s="263"/>
      <c r="G9" s="342">
        <f>E9*F9</f>
        <v>0</v>
      </c>
      <c r="H9"/>
      <c r="I9"/>
      <c r="J9"/>
      <c r="K9"/>
      <c r="L9"/>
      <c r="M9"/>
      <c r="N9"/>
      <c r="O9"/>
    </row>
    <row r="10" spans="1:15" x14ac:dyDescent="0.2">
      <c r="A10" s="319"/>
      <c r="B10" s="196"/>
      <c r="C10" s="324" t="s">
        <v>290</v>
      </c>
      <c r="D10" s="325"/>
      <c r="E10" s="200">
        <f>1.2*1.5*1.8</f>
        <v>3.2399999999999998</v>
      </c>
      <c r="F10" s="263"/>
      <c r="G10" s="342"/>
      <c r="H10"/>
      <c r="I10"/>
      <c r="J10"/>
      <c r="K10"/>
      <c r="L10"/>
      <c r="M10"/>
      <c r="N10"/>
      <c r="O10"/>
    </row>
    <row r="11" spans="1:15" x14ac:dyDescent="0.2">
      <c r="A11" s="319"/>
      <c r="B11" s="199"/>
      <c r="C11" s="324" t="s">
        <v>283</v>
      </c>
      <c r="D11" s="325"/>
      <c r="E11" s="200">
        <f>3.1*2.6*2.18</f>
        <v>17.570800000000002</v>
      </c>
      <c r="F11" s="263"/>
      <c r="G11" s="342">
        <f>E11*F11</f>
        <v>0</v>
      </c>
      <c r="H11"/>
      <c r="I11"/>
      <c r="J11"/>
      <c r="K11"/>
      <c r="L11"/>
      <c r="M11"/>
      <c r="N11"/>
      <c r="O11"/>
    </row>
    <row r="12" spans="1:15" x14ac:dyDescent="0.2">
      <c r="A12" s="167">
        <v>3</v>
      </c>
      <c r="B12" s="243"/>
      <c r="C12" s="201" t="s">
        <v>247</v>
      </c>
      <c r="D12" s="202" t="s">
        <v>240</v>
      </c>
      <c r="E12" s="203">
        <f>E9</f>
        <v>20.8108</v>
      </c>
      <c r="F12" s="262"/>
      <c r="G12" s="204">
        <f>E12*F12</f>
        <v>0</v>
      </c>
      <c r="H12"/>
      <c r="I12"/>
      <c r="J12"/>
      <c r="K12"/>
      <c r="L12"/>
      <c r="M12"/>
      <c r="N12"/>
      <c r="O12"/>
    </row>
    <row r="13" spans="1:15" x14ac:dyDescent="0.2">
      <c r="A13" s="319">
        <v>4</v>
      </c>
      <c r="B13" s="199"/>
      <c r="C13" s="208" t="s">
        <v>249</v>
      </c>
      <c r="D13" s="209" t="s">
        <v>240</v>
      </c>
      <c r="E13" s="203">
        <f>E14+E15</f>
        <v>17.925599999999999</v>
      </c>
      <c r="F13" s="264"/>
      <c r="G13" s="341">
        <f>E13*F13</f>
        <v>0</v>
      </c>
      <c r="H13"/>
      <c r="I13"/>
      <c r="J13"/>
      <c r="K13"/>
      <c r="L13"/>
      <c r="M13"/>
      <c r="N13"/>
      <c r="O13"/>
    </row>
    <row r="14" spans="1:15" x14ac:dyDescent="0.2">
      <c r="A14" s="319"/>
      <c r="B14" s="199"/>
      <c r="C14" s="314" t="s">
        <v>339</v>
      </c>
      <c r="D14" s="315"/>
      <c r="E14" s="194">
        <f>10.98*0.6*0.7+1.7*0.6*0.7+6.5*0.5*1.8</f>
        <v>11.175599999999999</v>
      </c>
      <c r="F14" s="263"/>
      <c r="G14" s="342"/>
      <c r="H14"/>
      <c r="I14"/>
      <c r="J14"/>
      <c r="K14"/>
      <c r="L14"/>
      <c r="M14"/>
      <c r="N14"/>
      <c r="O14"/>
    </row>
    <row r="15" spans="1:15" x14ac:dyDescent="0.2">
      <c r="A15" s="319"/>
      <c r="B15" s="199"/>
      <c r="C15" s="314" t="s">
        <v>340</v>
      </c>
      <c r="D15" s="315"/>
      <c r="E15" s="194">
        <f>22.5*0.3*1</f>
        <v>6.75</v>
      </c>
      <c r="F15" s="263"/>
      <c r="G15" s="342"/>
      <c r="H15"/>
      <c r="I15"/>
      <c r="J15"/>
      <c r="K15"/>
      <c r="L15"/>
      <c r="M15"/>
      <c r="N15"/>
      <c r="O15"/>
    </row>
    <row r="16" spans="1:15" x14ac:dyDescent="0.2">
      <c r="A16" s="210">
        <v>5</v>
      </c>
      <c r="B16" s="207"/>
      <c r="C16" s="211" t="s">
        <v>250</v>
      </c>
      <c r="D16" s="202" t="s">
        <v>240</v>
      </c>
      <c r="E16" s="212">
        <f>E13</f>
        <v>17.925599999999999</v>
      </c>
      <c r="F16" s="264"/>
      <c r="G16" s="204">
        <f>E16*F16</f>
        <v>0</v>
      </c>
      <c r="H16"/>
      <c r="I16"/>
      <c r="J16"/>
      <c r="K16"/>
      <c r="L16"/>
      <c r="M16"/>
      <c r="N16"/>
      <c r="O16"/>
    </row>
    <row r="17" spans="1:15" x14ac:dyDescent="0.2">
      <c r="A17" s="338" t="s">
        <v>284</v>
      </c>
      <c r="B17" s="207"/>
      <c r="C17" s="211" t="s">
        <v>251</v>
      </c>
      <c r="D17" s="213" t="s">
        <v>240</v>
      </c>
      <c r="E17" s="178">
        <f>E18+E19</f>
        <v>1.7608000000000001</v>
      </c>
      <c r="F17" s="304"/>
      <c r="G17" s="341">
        <f>E17*F17</f>
        <v>0</v>
      </c>
      <c r="H17"/>
      <c r="I17"/>
      <c r="J17"/>
      <c r="K17"/>
      <c r="L17"/>
      <c r="M17"/>
      <c r="N17"/>
      <c r="O17"/>
    </row>
    <row r="18" spans="1:15" x14ac:dyDescent="0.2">
      <c r="A18" s="339"/>
      <c r="B18" s="199"/>
      <c r="C18" s="314" t="s">
        <v>341</v>
      </c>
      <c r="D18" s="315"/>
      <c r="E18" s="194">
        <f>10.98*0.6*0.1+1.7*0.6*0.1+6.5*0.5*0.1</f>
        <v>1.0858000000000001</v>
      </c>
      <c r="F18" s="340"/>
      <c r="G18" s="342"/>
      <c r="H18"/>
      <c r="I18"/>
      <c r="J18"/>
      <c r="K18"/>
      <c r="L18"/>
      <c r="M18"/>
      <c r="N18"/>
      <c r="O18"/>
    </row>
    <row r="19" spans="1:15" x14ac:dyDescent="0.2">
      <c r="A19" s="339"/>
      <c r="B19" s="199"/>
      <c r="C19" s="314" t="s">
        <v>344</v>
      </c>
      <c r="D19" s="315"/>
      <c r="E19" s="194">
        <f>22.5*0.3*0.1</f>
        <v>0.67500000000000004</v>
      </c>
      <c r="F19" s="340"/>
      <c r="G19" s="342"/>
      <c r="H19"/>
      <c r="I19"/>
      <c r="J19"/>
      <c r="K19"/>
      <c r="L19"/>
      <c r="M19"/>
      <c r="N19"/>
      <c r="O19"/>
    </row>
    <row r="20" spans="1:15" ht="22.5" x14ac:dyDescent="0.2">
      <c r="A20" s="318">
        <v>7</v>
      </c>
      <c r="B20" s="205"/>
      <c r="C20" s="211" t="s">
        <v>252</v>
      </c>
      <c r="D20" s="214" t="s">
        <v>253</v>
      </c>
      <c r="E20" s="178">
        <f>E21+E22</f>
        <v>2.6412</v>
      </c>
      <c r="F20" s="343"/>
      <c r="G20" s="341">
        <f>E20*F20</f>
        <v>0</v>
      </c>
      <c r="H20"/>
      <c r="I20"/>
      <c r="J20"/>
      <c r="K20"/>
      <c r="L20"/>
      <c r="M20"/>
      <c r="N20"/>
      <c r="O20"/>
    </row>
    <row r="21" spans="1:15" x14ac:dyDescent="0.2">
      <c r="A21" s="319"/>
      <c r="B21" s="215"/>
      <c r="C21" s="314" t="s">
        <v>342</v>
      </c>
      <c r="D21" s="315"/>
      <c r="E21" s="194">
        <f>10.98*0.6*0.15+1.7*0.6*0.15+6.5*0.5*0.15</f>
        <v>1.6287</v>
      </c>
      <c r="F21" s="344"/>
      <c r="G21" s="342"/>
      <c r="H21"/>
      <c r="I21"/>
      <c r="J21"/>
      <c r="K21"/>
      <c r="L21"/>
      <c r="M21"/>
      <c r="N21"/>
      <c r="O21"/>
    </row>
    <row r="22" spans="1:15" x14ac:dyDescent="0.2">
      <c r="A22" s="319"/>
      <c r="B22" s="215"/>
      <c r="C22" s="314" t="s">
        <v>345</v>
      </c>
      <c r="D22" s="315"/>
      <c r="E22" s="194">
        <f>22.5*0.3*0.15</f>
        <v>1.0125</v>
      </c>
      <c r="F22" s="344"/>
      <c r="G22" s="342"/>
      <c r="H22"/>
      <c r="I22"/>
      <c r="J22"/>
      <c r="K22"/>
      <c r="L22"/>
      <c r="M22"/>
      <c r="N22"/>
      <c r="O22"/>
    </row>
    <row r="23" spans="1:15" x14ac:dyDescent="0.2">
      <c r="A23" s="318">
        <v>8</v>
      </c>
      <c r="B23" s="207"/>
      <c r="C23" s="211" t="s">
        <v>254</v>
      </c>
      <c r="D23" s="213" t="s">
        <v>240</v>
      </c>
      <c r="E23" s="178">
        <f>E24+E25+E26</f>
        <v>25.294800000000002</v>
      </c>
      <c r="F23" s="264"/>
      <c r="G23" s="178">
        <f>E23*F23</f>
        <v>0</v>
      </c>
      <c r="H23"/>
      <c r="I23"/>
      <c r="J23"/>
      <c r="K23"/>
      <c r="L23"/>
      <c r="M23"/>
      <c r="N23"/>
      <c r="O23"/>
    </row>
    <row r="24" spans="1:15" x14ac:dyDescent="0.2">
      <c r="A24" s="319"/>
      <c r="B24" s="199"/>
      <c r="C24" s="324" t="s">
        <v>287</v>
      </c>
      <c r="D24" s="325"/>
      <c r="E24" s="194">
        <f>17.57-1.9*1.4*2.18</f>
        <v>11.7712</v>
      </c>
      <c r="F24" s="263"/>
      <c r="G24" s="179"/>
      <c r="H24"/>
      <c r="I24"/>
      <c r="J24"/>
      <c r="K24"/>
      <c r="L24"/>
      <c r="M24"/>
      <c r="N24"/>
      <c r="O24"/>
    </row>
    <row r="25" spans="1:15" x14ac:dyDescent="0.2">
      <c r="A25" s="319"/>
      <c r="B25" s="199"/>
      <c r="C25" s="324" t="s">
        <v>343</v>
      </c>
      <c r="D25" s="325"/>
      <c r="E25" s="194">
        <f>10.98*0.6*0.45+1.7*0.6*0.45+6.5*0.5*1.55</f>
        <v>8.4611000000000001</v>
      </c>
      <c r="F25" s="263"/>
      <c r="G25" s="179"/>
      <c r="H25"/>
      <c r="I25"/>
      <c r="J25"/>
      <c r="K25"/>
      <c r="L25"/>
      <c r="M25"/>
      <c r="N25"/>
      <c r="O25"/>
    </row>
    <row r="26" spans="1:15" x14ac:dyDescent="0.2">
      <c r="A26" s="319"/>
      <c r="B26" s="199"/>
      <c r="C26" s="314" t="s">
        <v>346</v>
      </c>
      <c r="D26" s="315"/>
      <c r="E26" s="194">
        <f>22.5*0.3*0.75</f>
        <v>5.0625</v>
      </c>
      <c r="F26" s="263"/>
      <c r="G26" s="179"/>
      <c r="H26"/>
      <c r="I26"/>
      <c r="J26"/>
      <c r="K26"/>
      <c r="L26"/>
      <c r="M26"/>
      <c r="N26"/>
      <c r="O26"/>
    </row>
    <row r="27" spans="1:15" x14ac:dyDescent="0.2">
      <c r="A27" s="346">
        <v>9</v>
      </c>
      <c r="B27" s="207"/>
      <c r="C27" s="211" t="s">
        <v>255</v>
      </c>
      <c r="D27" s="206" t="s">
        <v>240</v>
      </c>
      <c r="E27" s="193">
        <f>E28+E29</f>
        <v>8.513300000000001</v>
      </c>
      <c r="F27" s="265"/>
      <c r="G27" s="178">
        <f>E27*F27</f>
        <v>0</v>
      </c>
      <c r="H27"/>
      <c r="I27"/>
      <c r="J27"/>
      <c r="K27"/>
      <c r="L27"/>
      <c r="M27"/>
      <c r="N27"/>
      <c r="O27"/>
    </row>
    <row r="28" spans="1:15" x14ac:dyDescent="0.2">
      <c r="A28" s="347"/>
      <c r="B28" s="199"/>
      <c r="C28" s="324" t="s">
        <v>289</v>
      </c>
      <c r="D28" s="325"/>
      <c r="E28" s="194">
        <f>1.9*1.4*2.18</f>
        <v>5.7988</v>
      </c>
      <c r="F28" s="263"/>
      <c r="G28" s="179"/>
      <c r="H28"/>
      <c r="I28"/>
      <c r="J28"/>
      <c r="K28"/>
      <c r="L28"/>
      <c r="M28"/>
      <c r="N28"/>
      <c r="O28"/>
    </row>
    <row r="29" spans="1:15" x14ac:dyDescent="0.2">
      <c r="A29" s="347"/>
      <c r="B29" s="199"/>
      <c r="C29" s="314" t="s">
        <v>288</v>
      </c>
      <c r="D29" s="315"/>
      <c r="E29" s="194">
        <f>10.98*0.6*0.25+1.7*0.6*0.25+6.5*0.5*0.25</f>
        <v>2.7145000000000001</v>
      </c>
      <c r="F29" s="263"/>
      <c r="G29" s="179"/>
      <c r="H29"/>
      <c r="I29"/>
      <c r="J29"/>
      <c r="K29"/>
      <c r="L29"/>
      <c r="M29"/>
      <c r="N29"/>
      <c r="O29"/>
    </row>
    <row r="30" spans="1:15" ht="22.5" x14ac:dyDescent="0.2">
      <c r="A30" s="182">
        <v>10</v>
      </c>
      <c r="B30" s="207"/>
      <c r="C30" s="211" t="s">
        <v>256</v>
      </c>
      <c r="D30" s="206" t="s">
        <v>240</v>
      </c>
      <c r="E30" s="178">
        <f>E27</f>
        <v>8.513300000000001</v>
      </c>
      <c r="F30" s="265"/>
      <c r="G30" s="204">
        <f>E30*F30</f>
        <v>0</v>
      </c>
      <c r="H30"/>
      <c r="I30"/>
      <c r="J30"/>
      <c r="K30"/>
      <c r="L30"/>
      <c r="M30"/>
      <c r="N30"/>
      <c r="O30"/>
    </row>
    <row r="31" spans="1:15" ht="22.5" x14ac:dyDescent="0.2">
      <c r="A31" s="182">
        <v>11</v>
      </c>
      <c r="B31" s="207"/>
      <c r="C31" s="211" t="s">
        <v>257</v>
      </c>
      <c r="D31" s="206" t="s">
        <v>240</v>
      </c>
      <c r="E31" s="178">
        <f>E27</f>
        <v>8.513300000000001</v>
      </c>
      <c r="F31" s="265"/>
      <c r="G31" s="204">
        <f>E31*F31</f>
        <v>0</v>
      </c>
      <c r="H31"/>
      <c r="I31"/>
      <c r="J31"/>
      <c r="K31"/>
      <c r="L31"/>
      <c r="M31"/>
      <c r="N31"/>
      <c r="O31"/>
    </row>
    <row r="32" spans="1:15" ht="22.5" x14ac:dyDescent="0.2">
      <c r="A32" s="182">
        <v>12</v>
      </c>
      <c r="B32" s="207"/>
      <c r="C32" s="192" t="s">
        <v>258</v>
      </c>
      <c r="D32" s="206" t="s">
        <v>240</v>
      </c>
      <c r="E32" s="178">
        <f>E27</f>
        <v>8.513300000000001</v>
      </c>
      <c r="F32" s="265"/>
      <c r="G32" s="204">
        <f>E32*F32</f>
        <v>0</v>
      </c>
      <c r="H32"/>
      <c r="I32"/>
      <c r="J32"/>
      <c r="K32"/>
      <c r="L32"/>
      <c r="M32"/>
      <c r="N32"/>
      <c r="O32"/>
    </row>
    <row r="33" spans="1:15" x14ac:dyDescent="0.2">
      <c r="A33" s="183" t="s">
        <v>285</v>
      </c>
      <c r="B33" s="216"/>
      <c r="C33" s="218" t="s">
        <v>282</v>
      </c>
      <c r="D33" s="217" t="s">
        <v>189</v>
      </c>
      <c r="E33" s="212">
        <v>20</v>
      </c>
      <c r="F33" s="264"/>
      <c r="G33" s="178">
        <f>E33*F33</f>
        <v>0</v>
      </c>
      <c r="H33"/>
      <c r="I33"/>
      <c r="J33"/>
      <c r="K33"/>
      <c r="L33"/>
      <c r="M33"/>
      <c r="N33"/>
      <c r="O33"/>
    </row>
    <row r="34" spans="1:15" x14ac:dyDescent="0.2">
      <c r="A34" s="170"/>
      <c r="B34" s="171" t="s">
        <v>82</v>
      </c>
      <c r="C34" s="171" t="s">
        <v>231</v>
      </c>
      <c r="D34" s="171"/>
      <c r="E34" s="172"/>
      <c r="F34" s="273"/>
      <c r="G34" s="157">
        <f>SUM(G8:G33)</f>
        <v>0</v>
      </c>
      <c r="H34"/>
      <c r="I34"/>
      <c r="J34"/>
      <c r="K34"/>
      <c r="L34"/>
      <c r="M34"/>
      <c r="N34"/>
      <c r="O34"/>
    </row>
    <row r="35" spans="1:15" x14ac:dyDescent="0.2">
      <c r="A35" s="165" t="s">
        <v>78</v>
      </c>
      <c r="B35" s="166" t="s">
        <v>232</v>
      </c>
      <c r="C35" s="166" t="s">
        <v>233</v>
      </c>
      <c r="D35" s="166"/>
      <c r="E35" s="164"/>
      <c r="F35" s="272"/>
      <c r="G35" s="156"/>
      <c r="H35"/>
      <c r="I35"/>
      <c r="J35"/>
      <c r="K35"/>
      <c r="L35"/>
      <c r="M35"/>
      <c r="N35"/>
      <c r="O35"/>
    </row>
    <row r="36" spans="1:15" ht="12" customHeight="1" x14ac:dyDescent="0.2">
      <c r="A36" s="318">
        <v>14</v>
      </c>
      <c r="B36" s="207"/>
      <c r="C36" s="211" t="s">
        <v>276</v>
      </c>
      <c r="D36" s="206" t="s">
        <v>240</v>
      </c>
      <c r="E36" s="203">
        <f>E37</f>
        <v>0.33600000000000008</v>
      </c>
      <c r="F36" s="212"/>
      <c r="G36" s="178">
        <f>E36*F36</f>
        <v>0</v>
      </c>
      <c r="H36"/>
      <c r="I36"/>
      <c r="J36"/>
      <c r="K36"/>
      <c r="L36"/>
      <c r="M36"/>
      <c r="N36"/>
      <c r="O36"/>
    </row>
    <row r="37" spans="1:15" x14ac:dyDescent="0.2">
      <c r="A37" s="320"/>
      <c r="B37" s="247"/>
      <c r="C37" s="324" t="s">
        <v>286</v>
      </c>
      <c r="D37" s="325"/>
      <c r="E37" s="238">
        <f>2.1*1.6*0.1</f>
        <v>0.33600000000000008</v>
      </c>
      <c r="F37" s="248"/>
      <c r="G37" s="241"/>
      <c r="H37"/>
      <c r="I37"/>
      <c r="J37"/>
      <c r="K37"/>
      <c r="L37"/>
      <c r="M37"/>
      <c r="N37"/>
      <c r="O37"/>
    </row>
    <row r="38" spans="1:15" x14ac:dyDescent="0.2">
      <c r="A38" s="190">
        <v>15</v>
      </c>
      <c r="B38" s="199"/>
      <c r="C38" s="211" t="s">
        <v>319</v>
      </c>
      <c r="D38" s="206" t="s">
        <v>240</v>
      </c>
      <c r="E38" s="203">
        <f>E39+E40</f>
        <v>0.88580000000000003</v>
      </c>
      <c r="F38" s="212"/>
      <c r="G38" s="178">
        <f>E38*F38</f>
        <v>0</v>
      </c>
      <c r="H38"/>
      <c r="I38"/>
      <c r="J38"/>
      <c r="K38"/>
      <c r="L38"/>
      <c r="M38"/>
      <c r="N38"/>
      <c r="O38"/>
    </row>
    <row r="39" spans="1:15" x14ac:dyDescent="0.2">
      <c r="A39" s="190"/>
      <c r="B39" s="199"/>
      <c r="C39" s="324" t="s">
        <v>338</v>
      </c>
      <c r="D39" s="325"/>
      <c r="E39" s="194">
        <f>0.5*0.5*0.5</f>
        <v>0.125</v>
      </c>
      <c r="F39" s="239"/>
      <c r="G39" s="179"/>
      <c r="H39"/>
      <c r="I39"/>
      <c r="J39"/>
      <c r="K39"/>
      <c r="L39"/>
      <c r="M39"/>
      <c r="N39"/>
      <c r="O39"/>
    </row>
    <row r="40" spans="1:15" x14ac:dyDescent="0.2">
      <c r="A40" s="190"/>
      <c r="B40" s="199"/>
      <c r="C40" s="324" t="s">
        <v>318</v>
      </c>
      <c r="D40" s="325"/>
      <c r="E40" s="246">
        <f>(10.98+1.7)*0.6*0.1</f>
        <v>0.76080000000000003</v>
      </c>
      <c r="F40" s="239"/>
      <c r="G40" s="179"/>
      <c r="H40"/>
      <c r="I40"/>
      <c r="J40"/>
      <c r="K40"/>
      <c r="L40"/>
      <c r="M40"/>
      <c r="N40"/>
      <c r="O40"/>
    </row>
    <row r="41" spans="1:15" x14ac:dyDescent="0.2">
      <c r="A41" s="191">
        <v>16</v>
      </c>
      <c r="B41" s="207"/>
      <c r="C41" s="211" t="s">
        <v>321</v>
      </c>
      <c r="D41" s="206" t="s">
        <v>240</v>
      </c>
      <c r="E41" s="203">
        <f>E42</f>
        <v>4.9896000000000003</v>
      </c>
      <c r="F41" s="212"/>
      <c r="G41" s="178">
        <f>E41*F41</f>
        <v>0</v>
      </c>
      <c r="H41"/>
      <c r="I41"/>
      <c r="J41"/>
      <c r="K41"/>
      <c r="L41"/>
      <c r="M41"/>
      <c r="N41"/>
      <c r="O41"/>
    </row>
    <row r="42" spans="1:15" x14ac:dyDescent="0.2">
      <c r="A42" s="195"/>
      <c r="B42" s="247"/>
      <c r="C42" s="180" t="s">
        <v>320</v>
      </c>
      <c r="D42" s="181"/>
      <c r="E42" s="259">
        <f>23.76*0.21</f>
        <v>4.9896000000000003</v>
      </c>
      <c r="F42" s="248"/>
      <c r="G42" s="241"/>
      <c r="H42"/>
      <c r="I42"/>
      <c r="J42"/>
      <c r="K42"/>
      <c r="L42"/>
      <c r="M42"/>
      <c r="N42"/>
      <c r="O42"/>
    </row>
    <row r="43" spans="1:15" x14ac:dyDescent="0.2">
      <c r="A43" s="191">
        <v>17</v>
      </c>
      <c r="B43" s="207"/>
      <c r="C43" s="224" t="s">
        <v>322</v>
      </c>
      <c r="D43" s="225" t="s">
        <v>259</v>
      </c>
      <c r="E43" s="244">
        <f>E44</f>
        <v>0.25660800000000006</v>
      </c>
      <c r="F43" s="260"/>
      <c r="G43" s="178">
        <f>E43*F43</f>
        <v>0</v>
      </c>
      <c r="H43"/>
      <c r="I43"/>
      <c r="J43"/>
      <c r="K43"/>
      <c r="L43"/>
      <c r="M43"/>
      <c r="N43"/>
      <c r="O43"/>
    </row>
    <row r="44" spans="1:15" x14ac:dyDescent="0.2">
      <c r="A44" s="195"/>
      <c r="B44" s="247"/>
      <c r="C44" s="180" t="s">
        <v>324</v>
      </c>
      <c r="D44" s="181"/>
      <c r="E44" s="261">
        <f xml:space="preserve"> 2*23.76*5.4/1000</f>
        <v>0.25660800000000006</v>
      </c>
      <c r="F44" s="248"/>
      <c r="G44" s="241"/>
      <c r="H44"/>
      <c r="I44"/>
      <c r="J44"/>
      <c r="K44"/>
      <c r="L44"/>
      <c r="M44"/>
      <c r="N44"/>
      <c r="O44"/>
    </row>
    <row r="45" spans="1:15" x14ac:dyDescent="0.2">
      <c r="A45" s="318">
        <v>18</v>
      </c>
      <c r="B45" s="326"/>
      <c r="C45" s="219" t="s">
        <v>325</v>
      </c>
      <c r="D45" s="226" t="s">
        <v>248</v>
      </c>
      <c r="E45" s="203">
        <f>E46</f>
        <v>5.6084000000000005</v>
      </c>
      <c r="F45" s="328"/>
      <c r="G45" s="328">
        <f>E45*F45</f>
        <v>0</v>
      </c>
      <c r="H45"/>
      <c r="I45"/>
      <c r="J45"/>
      <c r="K45"/>
      <c r="L45"/>
      <c r="M45"/>
      <c r="N45"/>
      <c r="O45"/>
    </row>
    <row r="46" spans="1:15" x14ac:dyDescent="0.2">
      <c r="A46" s="319"/>
      <c r="B46" s="327"/>
      <c r="C46" s="314" t="s">
        <v>327</v>
      </c>
      <c r="D46" s="315"/>
      <c r="E46" s="221">
        <f>17.28*0.21+14.14*0.14</f>
        <v>5.6084000000000005</v>
      </c>
      <c r="F46" s="329"/>
      <c r="G46" s="329"/>
      <c r="H46"/>
      <c r="I46"/>
      <c r="J46"/>
      <c r="K46"/>
      <c r="L46"/>
      <c r="M46"/>
      <c r="N46"/>
      <c r="O46"/>
    </row>
    <row r="47" spans="1:15" x14ac:dyDescent="0.2">
      <c r="A47" s="167">
        <v>19</v>
      </c>
      <c r="B47" s="227"/>
      <c r="C47" s="219" t="s">
        <v>326</v>
      </c>
      <c r="D47" s="228" t="s">
        <v>248</v>
      </c>
      <c r="E47" s="203">
        <f>E45</f>
        <v>5.6084000000000005</v>
      </c>
      <c r="F47" s="230"/>
      <c r="G47" s="184">
        <f>E47*F47</f>
        <v>0</v>
      </c>
      <c r="H47"/>
      <c r="I47"/>
      <c r="J47"/>
      <c r="K47"/>
      <c r="L47"/>
      <c r="M47"/>
      <c r="N47"/>
      <c r="O47"/>
    </row>
    <row r="48" spans="1:15" x14ac:dyDescent="0.2">
      <c r="A48" s="170"/>
      <c r="B48" s="171" t="s">
        <v>82</v>
      </c>
      <c r="C48" s="171" t="s">
        <v>234</v>
      </c>
      <c r="D48" s="171"/>
      <c r="E48" s="172"/>
      <c r="F48" s="273"/>
      <c r="G48" s="157">
        <f>SUM(G36:G47)</f>
        <v>0</v>
      </c>
      <c r="H48"/>
      <c r="I48"/>
      <c r="J48"/>
      <c r="K48"/>
      <c r="L48"/>
      <c r="M48"/>
      <c r="N48"/>
      <c r="O48"/>
    </row>
    <row r="49" spans="1:15" x14ac:dyDescent="0.2">
      <c r="A49" s="165" t="s">
        <v>78</v>
      </c>
      <c r="B49" s="166" t="s">
        <v>235</v>
      </c>
      <c r="C49" s="166" t="s">
        <v>236</v>
      </c>
      <c r="D49" s="166"/>
      <c r="E49" s="164"/>
      <c r="F49" s="272"/>
      <c r="G49" s="156"/>
      <c r="H49"/>
      <c r="I49"/>
      <c r="J49"/>
      <c r="K49"/>
      <c r="L49"/>
      <c r="M49"/>
      <c r="N49"/>
      <c r="O49"/>
    </row>
    <row r="50" spans="1:15" x14ac:dyDescent="0.2">
      <c r="A50" s="318">
        <v>20</v>
      </c>
      <c r="B50" s="311"/>
      <c r="C50" s="256" t="s">
        <v>307</v>
      </c>
      <c r="D50" s="225" t="s">
        <v>240</v>
      </c>
      <c r="E50" s="203">
        <f>SUM(E51:E54)</f>
        <v>3.7680000000000007</v>
      </c>
      <c r="F50" s="220"/>
      <c r="G50" s="220">
        <f>E50*F50</f>
        <v>0</v>
      </c>
      <c r="H50"/>
      <c r="I50"/>
      <c r="J50"/>
      <c r="K50"/>
      <c r="L50"/>
      <c r="M50"/>
      <c r="N50"/>
      <c r="O50"/>
    </row>
    <row r="51" spans="1:15" x14ac:dyDescent="0.2">
      <c r="A51" s="319"/>
      <c r="B51" s="312"/>
      <c r="C51" s="307" t="s">
        <v>310</v>
      </c>
      <c r="D51" s="308"/>
      <c r="E51" s="221">
        <f>1.9*1.4*0.2</f>
        <v>0.53199999999999992</v>
      </c>
      <c r="F51" s="222"/>
      <c r="G51" s="222"/>
      <c r="H51"/>
      <c r="I51"/>
      <c r="J51"/>
      <c r="K51"/>
      <c r="L51"/>
      <c r="M51"/>
      <c r="N51"/>
      <c r="O51"/>
    </row>
    <row r="52" spans="1:15" x14ac:dyDescent="0.2">
      <c r="A52" s="319"/>
      <c r="B52" s="312"/>
      <c r="C52" s="309" t="s">
        <v>309</v>
      </c>
      <c r="D52" s="310"/>
      <c r="E52" s="221">
        <f>2*2.1*1.6*0.2+2*1.9*1.6*0.2</f>
        <v>2.5600000000000005</v>
      </c>
      <c r="F52" s="222"/>
      <c r="G52" s="222"/>
      <c r="H52"/>
      <c r="I52"/>
      <c r="J52"/>
      <c r="K52"/>
      <c r="L52"/>
      <c r="M52"/>
      <c r="N52"/>
      <c r="O52"/>
    </row>
    <row r="53" spans="1:15" x14ac:dyDescent="0.2">
      <c r="A53" s="319"/>
      <c r="B53" s="312"/>
      <c r="C53" s="307" t="s">
        <v>311</v>
      </c>
      <c r="D53" s="308"/>
      <c r="E53" s="221">
        <f>1.9*1.4*0.2-0.6*0.6*0.2</f>
        <v>0.45999999999999991</v>
      </c>
      <c r="F53" s="222"/>
      <c r="G53" s="222"/>
      <c r="H53"/>
      <c r="I53"/>
      <c r="J53"/>
      <c r="K53"/>
      <c r="L53"/>
      <c r="M53"/>
      <c r="N53"/>
      <c r="O53"/>
    </row>
    <row r="54" spans="1:15" x14ac:dyDescent="0.2">
      <c r="A54" s="320"/>
      <c r="B54" s="313"/>
      <c r="C54" s="257" t="s">
        <v>312</v>
      </c>
      <c r="D54" s="258"/>
      <c r="E54" s="221">
        <f>4*0.9*0.2*0.3</f>
        <v>0.21600000000000003</v>
      </c>
      <c r="F54" s="222"/>
      <c r="G54" s="222"/>
      <c r="H54"/>
      <c r="I54"/>
      <c r="J54"/>
      <c r="K54"/>
      <c r="L54"/>
      <c r="M54"/>
      <c r="N54"/>
      <c r="O54"/>
    </row>
    <row r="55" spans="1:15" x14ac:dyDescent="0.2">
      <c r="A55" s="318">
        <v>21</v>
      </c>
      <c r="B55" s="326"/>
      <c r="C55" s="219" t="s">
        <v>260</v>
      </c>
      <c r="D55" s="226" t="s">
        <v>248</v>
      </c>
      <c r="E55" s="203">
        <f>E56+E57+E58</f>
        <v>11.739999999999998</v>
      </c>
      <c r="F55" s="328"/>
      <c r="G55" s="328">
        <f>E55*F55</f>
        <v>0</v>
      </c>
      <c r="H55"/>
      <c r="I55"/>
      <c r="J55"/>
      <c r="K55"/>
      <c r="L55"/>
      <c r="M55"/>
      <c r="N55"/>
      <c r="O55"/>
    </row>
    <row r="56" spans="1:15" x14ac:dyDescent="0.2">
      <c r="A56" s="319"/>
      <c r="B56" s="327"/>
      <c r="C56" s="314" t="s">
        <v>291</v>
      </c>
      <c r="D56" s="315"/>
      <c r="E56" s="221">
        <f>1.9*1.4*2+2*1*0.3+2*1.2*0.3</f>
        <v>6.6399999999999988</v>
      </c>
      <c r="F56" s="329"/>
      <c r="G56" s="329"/>
      <c r="H56"/>
      <c r="I56"/>
      <c r="J56"/>
      <c r="K56"/>
      <c r="L56"/>
      <c r="M56"/>
      <c r="N56"/>
      <c r="O56"/>
    </row>
    <row r="57" spans="1:15" x14ac:dyDescent="0.2">
      <c r="A57" s="319"/>
      <c r="B57" s="327"/>
      <c r="C57" s="189" t="s">
        <v>308</v>
      </c>
      <c r="D57" s="188"/>
      <c r="E57" s="221">
        <f>2*0.9*0.3+2*1.1*0.3</f>
        <v>1.2000000000000002</v>
      </c>
      <c r="F57" s="329"/>
      <c r="G57" s="329"/>
      <c r="H57"/>
      <c r="I57"/>
      <c r="J57"/>
      <c r="K57"/>
      <c r="L57"/>
      <c r="M57"/>
      <c r="N57"/>
      <c r="O57"/>
    </row>
    <row r="58" spans="1:15" ht="12.75" customHeight="1" x14ac:dyDescent="0.2">
      <c r="A58" s="320"/>
      <c r="B58" s="345"/>
      <c r="C58" s="314" t="s">
        <v>292</v>
      </c>
      <c r="D58" s="315"/>
      <c r="E58" s="223">
        <f>1.5*1.2*1.5+4*0.6*0.5</f>
        <v>3.8999999999999995</v>
      </c>
      <c r="F58" s="348"/>
      <c r="G58" s="348"/>
      <c r="H58"/>
      <c r="I58"/>
      <c r="J58"/>
      <c r="K58"/>
      <c r="L58"/>
      <c r="M58"/>
      <c r="N58"/>
      <c r="O58"/>
    </row>
    <row r="59" spans="1:15" x14ac:dyDescent="0.2">
      <c r="A59" s="167">
        <v>22</v>
      </c>
      <c r="B59" s="227"/>
      <c r="C59" s="201" t="s">
        <v>261</v>
      </c>
      <c r="D59" s="228" t="s">
        <v>248</v>
      </c>
      <c r="E59" s="203">
        <f>E55</f>
        <v>11.739999999999998</v>
      </c>
      <c r="F59" s="230"/>
      <c r="G59" s="184">
        <f>E59*F59</f>
        <v>0</v>
      </c>
      <c r="H59"/>
      <c r="I59"/>
      <c r="J59"/>
      <c r="K59"/>
      <c r="L59"/>
      <c r="M59"/>
      <c r="N59"/>
      <c r="O59"/>
    </row>
    <row r="60" spans="1:15" ht="12.75" customHeight="1" x14ac:dyDescent="0.2">
      <c r="A60" s="318">
        <v>23</v>
      </c>
      <c r="B60" s="196"/>
      <c r="C60" s="224" t="s">
        <v>323</v>
      </c>
      <c r="D60" s="225" t="s">
        <v>259</v>
      </c>
      <c r="E60" s="244">
        <f>SUM(E61:E65)</f>
        <v>0.18827999999999998</v>
      </c>
      <c r="F60" s="229"/>
      <c r="G60" s="349">
        <f>E60*F60</f>
        <v>0</v>
      </c>
      <c r="H60"/>
      <c r="I60"/>
      <c r="J60"/>
      <c r="K60"/>
      <c r="L60"/>
      <c r="M60"/>
      <c r="N60"/>
      <c r="O60"/>
    </row>
    <row r="61" spans="1:15" ht="21.75" customHeight="1" x14ac:dyDescent="0.2">
      <c r="A61" s="319"/>
      <c r="B61" s="196"/>
      <c r="C61" s="189" t="s">
        <v>313</v>
      </c>
      <c r="D61" s="188"/>
      <c r="E61" s="245">
        <f>(2*1.9*1.4)*5.4/1000</f>
        <v>2.8727999999999997E-2</v>
      </c>
      <c r="F61" s="229"/>
      <c r="G61" s="350"/>
      <c r="H61"/>
      <c r="I61"/>
      <c r="J61"/>
      <c r="K61"/>
      <c r="L61"/>
      <c r="M61"/>
      <c r="N61"/>
      <c r="O61"/>
    </row>
    <row r="62" spans="1:15" ht="24" customHeight="1" x14ac:dyDescent="0.2">
      <c r="A62" s="319"/>
      <c r="B62" s="196"/>
      <c r="C62" s="189" t="s">
        <v>293</v>
      </c>
      <c r="D62" s="188"/>
      <c r="E62" s="245">
        <f>(2*1.9*1.8+2*1.4*1.8)*5.4/1000</f>
        <v>6.4152000000000001E-2</v>
      </c>
      <c r="F62" s="229"/>
      <c r="G62" s="350"/>
      <c r="H62"/>
      <c r="I62"/>
      <c r="J62"/>
      <c r="K62"/>
      <c r="L62"/>
      <c r="M62"/>
      <c r="N62"/>
      <c r="O62"/>
    </row>
    <row r="63" spans="1:15" ht="22.5" customHeight="1" x14ac:dyDescent="0.2">
      <c r="A63" s="319"/>
      <c r="B63" s="196"/>
      <c r="C63" s="189" t="s">
        <v>314</v>
      </c>
      <c r="D63" s="188"/>
      <c r="E63" s="245">
        <f>(2*1.9*1.4)*5.4/1000</f>
        <v>2.8727999999999997E-2</v>
      </c>
      <c r="F63" s="229"/>
      <c r="G63" s="350"/>
      <c r="H63"/>
      <c r="I63"/>
      <c r="J63"/>
      <c r="K63"/>
      <c r="L63"/>
      <c r="M63"/>
      <c r="N63"/>
      <c r="O63"/>
    </row>
    <row r="64" spans="1:15" ht="12.75" customHeight="1" x14ac:dyDescent="0.2">
      <c r="A64" s="319"/>
      <c r="B64" s="196"/>
      <c r="C64" s="189" t="s">
        <v>315</v>
      </c>
      <c r="D64" s="188"/>
      <c r="E64" s="245">
        <v>5.7599999999999998E-2</v>
      </c>
      <c r="F64" s="229"/>
      <c r="G64" s="350"/>
      <c r="H64"/>
      <c r="I64"/>
      <c r="J64"/>
      <c r="K64"/>
      <c r="L64"/>
      <c r="M64"/>
      <c r="N64"/>
      <c r="O64"/>
    </row>
    <row r="65" spans="1:15" ht="23.25" customHeight="1" x14ac:dyDescent="0.2">
      <c r="A65" s="320"/>
      <c r="B65" s="196"/>
      <c r="C65" s="189" t="s">
        <v>294</v>
      </c>
      <c r="D65" s="188"/>
      <c r="E65" s="245">
        <f>(2*0.6*0.6+2*0.8*0.6)*5.4/1000</f>
        <v>9.0720000000000002E-3</v>
      </c>
      <c r="F65" s="229"/>
      <c r="G65" s="350"/>
      <c r="H65"/>
      <c r="I65"/>
      <c r="J65"/>
      <c r="K65"/>
      <c r="L65"/>
      <c r="M65"/>
      <c r="N65"/>
      <c r="O65"/>
    </row>
    <row r="66" spans="1:15" ht="22.5" x14ac:dyDescent="0.2">
      <c r="A66" s="167">
        <v>24</v>
      </c>
      <c r="B66" s="168"/>
      <c r="C66" s="168" t="s">
        <v>331</v>
      </c>
      <c r="D66" s="173" t="s">
        <v>173</v>
      </c>
      <c r="E66" s="169">
        <v>1</v>
      </c>
      <c r="F66" s="234"/>
      <c r="G66" s="232">
        <f>E66*F66</f>
        <v>0</v>
      </c>
      <c r="H66"/>
      <c r="I66"/>
      <c r="J66"/>
      <c r="K66"/>
      <c r="L66"/>
      <c r="M66"/>
      <c r="N66"/>
      <c r="O66"/>
    </row>
    <row r="67" spans="1:15" ht="33.75" x14ac:dyDescent="0.2">
      <c r="A67" s="167">
        <v>25</v>
      </c>
      <c r="B67" s="168"/>
      <c r="C67" s="168" t="s">
        <v>332</v>
      </c>
      <c r="D67" s="173" t="s">
        <v>178</v>
      </c>
      <c r="E67" s="169">
        <v>1</v>
      </c>
      <c r="F67" s="234"/>
      <c r="G67" s="232">
        <f>E67*F67</f>
        <v>0</v>
      </c>
      <c r="H67"/>
      <c r="I67"/>
      <c r="J67"/>
      <c r="K67"/>
      <c r="L67"/>
      <c r="M67"/>
      <c r="N67"/>
      <c r="O67"/>
    </row>
    <row r="68" spans="1:15" ht="33.75" x14ac:dyDescent="0.2">
      <c r="A68" s="167">
        <v>26</v>
      </c>
      <c r="B68" s="168"/>
      <c r="C68" s="168" t="s">
        <v>333</v>
      </c>
      <c r="D68" s="173" t="s">
        <v>178</v>
      </c>
      <c r="E68" s="169">
        <v>1</v>
      </c>
      <c r="F68" s="234"/>
      <c r="G68" s="232">
        <f>E68*F68</f>
        <v>0</v>
      </c>
      <c r="H68"/>
      <c r="I68"/>
      <c r="J68"/>
      <c r="K68"/>
      <c r="L68"/>
      <c r="M68"/>
      <c r="N68"/>
      <c r="O68"/>
    </row>
    <row r="69" spans="1:15" ht="45" x14ac:dyDescent="0.2">
      <c r="A69" s="167">
        <v>27</v>
      </c>
      <c r="B69" s="168"/>
      <c r="C69" s="168" t="s">
        <v>334</v>
      </c>
      <c r="D69" s="173" t="s">
        <v>178</v>
      </c>
      <c r="E69" s="169">
        <v>1</v>
      </c>
      <c r="F69" s="234"/>
      <c r="G69" s="232">
        <f>E69*F69</f>
        <v>0</v>
      </c>
      <c r="H69"/>
      <c r="I69"/>
      <c r="J69"/>
      <c r="K69"/>
      <c r="L69"/>
      <c r="M69"/>
      <c r="N69"/>
      <c r="O69"/>
    </row>
    <row r="70" spans="1:15" x14ac:dyDescent="0.2">
      <c r="A70" s="170"/>
      <c r="B70" s="171" t="s">
        <v>82</v>
      </c>
      <c r="C70" s="171" t="s">
        <v>237</v>
      </c>
      <c r="D70" s="171"/>
      <c r="E70" s="172"/>
      <c r="F70" s="273"/>
      <c r="G70" s="157">
        <f>SUM(G50:G69)</f>
        <v>0</v>
      </c>
      <c r="H70"/>
      <c r="I70"/>
      <c r="J70"/>
      <c r="K70"/>
      <c r="L70"/>
      <c r="M70"/>
      <c r="N70"/>
      <c r="O70"/>
    </row>
    <row r="71" spans="1:15" x14ac:dyDescent="0.2">
      <c r="A71" s="165" t="s">
        <v>78</v>
      </c>
      <c r="B71" s="166" t="s">
        <v>284</v>
      </c>
      <c r="C71" s="166" t="s">
        <v>316</v>
      </c>
      <c r="D71" s="166"/>
      <c r="E71" s="164"/>
      <c r="F71" s="272"/>
      <c r="G71" s="156"/>
      <c r="H71"/>
      <c r="I71"/>
      <c r="J71"/>
      <c r="K71"/>
      <c r="L71"/>
      <c r="M71"/>
      <c r="N71"/>
      <c r="O71"/>
    </row>
    <row r="72" spans="1:15" x14ac:dyDescent="0.2">
      <c r="A72" s="318">
        <v>28</v>
      </c>
      <c r="B72" s="316"/>
      <c r="C72" s="224" t="s">
        <v>328</v>
      </c>
      <c r="D72" s="225" t="s">
        <v>240</v>
      </c>
      <c r="E72" s="233">
        <f>E73</f>
        <v>1.9079999999999999</v>
      </c>
      <c r="F72" s="301"/>
      <c r="G72" s="304">
        <f>E72*F72</f>
        <v>0</v>
      </c>
      <c r="H72"/>
      <c r="I72"/>
      <c r="J72"/>
      <c r="K72"/>
      <c r="L72"/>
      <c r="M72"/>
      <c r="N72"/>
      <c r="O72"/>
    </row>
    <row r="73" spans="1:15" x14ac:dyDescent="0.2">
      <c r="A73" s="320"/>
      <c r="B73" s="317"/>
      <c r="C73" s="189" t="s">
        <v>329</v>
      </c>
      <c r="D73" s="188"/>
      <c r="E73" s="221">
        <f>15.9*0.12</f>
        <v>1.9079999999999999</v>
      </c>
      <c r="F73" s="303"/>
      <c r="G73" s="306"/>
      <c r="H73"/>
      <c r="I73"/>
      <c r="J73"/>
      <c r="K73"/>
      <c r="L73"/>
      <c r="M73"/>
      <c r="N73"/>
      <c r="O73"/>
    </row>
    <row r="74" spans="1:15" ht="15" customHeight="1" x14ac:dyDescent="0.2">
      <c r="A74" s="170"/>
      <c r="B74" s="171" t="s">
        <v>82</v>
      </c>
      <c r="C74" s="171" t="s">
        <v>317</v>
      </c>
      <c r="D74" s="171"/>
      <c r="E74" s="172"/>
      <c r="F74" s="273"/>
      <c r="G74" s="157">
        <f>SUM(G72:G73)</f>
        <v>0</v>
      </c>
      <c r="H74"/>
      <c r="I74"/>
      <c r="J74"/>
      <c r="K74"/>
      <c r="L74"/>
      <c r="M74"/>
      <c r="N74"/>
      <c r="O74"/>
    </row>
    <row r="75" spans="1:15" x14ac:dyDescent="0.2">
      <c r="A75" s="165" t="s">
        <v>78</v>
      </c>
      <c r="B75" s="166" t="s">
        <v>241</v>
      </c>
      <c r="C75" s="166" t="s">
        <v>242</v>
      </c>
      <c r="D75" s="166"/>
      <c r="E75" s="164"/>
      <c r="F75" s="272"/>
      <c r="G75" s="156"/>
      <c r="H75"/>
      <c r="I75"/>
      <c r="J75"/>
      <c r="K75"/>
      <c r="L75"/>
      <c r="M75"/>
      <c r="N75"/>
      <c r="O75"/>
    </row>
    <row r="76" spans="1:15" ht="22.5" x14ac:dyDescent="0.2">
      <c r="A76" s="318">
        <v>29</v>
      </c>
      <c r="B76" s="316"/>
      <c r="C76" s="235" t="s">
        <v>270</v>
      </c>
      <c r="D76" s="186" t="s">
        <v>248</v>
      </c>
      <c r="E76" s="233">
        <f>E77+E78</f>
        <v>22.374600000000001</v>
      </c>
      <c r="F76" s="301"/>
      <c r="G76" s="301">
        <f>E76*F76</f>
        <v>0</v>
      </c>
      <c r="H76"/>
      <c r="I76"/>
      <c r="J76"/>
      <c r="K76"/>
      <c r="L76"/>
      <c r="M76"/>
      <c r="N76"/>
      <c r="O76"/>
    </row>
    <row r="77" spans="1:15" x14ac:dyDescent="0.2">
      <c r="A77" s="319"/>
      <c r="B77" s="323"/>
      <c r="C77" s="314" t="s">
        <v>274</v>
      </c>
      <c r="D77" s="315"/>
      <c r="E77" s="194">
        <v>12.57</v>
      </c>
      <c r="F77" s="302"/>
      <c r="G77" s="302"/>
      <c r="H77"/>
      <c r="I77"/>
      <c r="J77"/>
      <c r="K77"/>
      <c r="L77"/>
      <c r="M77"/>
      <c r="N77"/>
      <c r="O77"/>
    </row>
    <row r="78" spans="1:15" ht="12.75" customHeight="1" x14ac:dyDescent="0.2">
      <c r="A78" s="320"/>
      <c r="B78" s="317"/>
      <c r="C78" s="324" t="s">
        <v>275</v>
      </c>
      <c r="D78" s="325"/>
      <c r="E78" s="200">
        <f>12.57*0.78</f>
        <v>9.8046000000000006</v>
      </c>
      <c r="F78" s="303"/>
      <c r="G78" s="303"/>
      <c r="H78"/>
      <c r="I78"/>
      <c r="J78"/>
      <c r="K78"/>
      <c r="L78"/>
      <c r="M78"/>
      <c r="N78"/>
      <c r="O78"/>
    </row>
    <row r="79" spans="1:15" ht="33.75" x14ac:dyDescent="0.2">
      <c r="A79" s="167">
        <v>30</v>
      </c>
      <c r="B79" s="168"/>
      <c r="C79" s="192" t="s">
        <v>271</v>
      </c>
      <c r="D79" s="236" t="s">
        <v>264</v>
      </c>
      <c r="E79" s="237">
        <v>12.57</v>
      </c>
      <c r="F79" s="266"/>
      <c r="G79" s="234">
        <f>E79*F79</f>
        <v>0</v>
      </c>
      <c r="H79"/>
      <c r="I79"/>
      <c r="J79"/>
      <c r="K79"/>
      <c r="L79"/>
      <c r="M79"/>
      <c r="N79"/>
      <c r="O79"/>
    </row>
    <row r="80" spans="1:15" ht="33.75" x14ac:dyDescent="0.2">
      <c r="A80" s="167">
        <v>31</v>
      </c>
      <c r="B80" s="168"/>
      <c r="C80" s="235" t="s">
        <v>272</v>
      </c>
      <c r="D80" s="231" t="s">
        <v>248</v>
      </c>
      <c r="E80" s="233">
        <f>E76</f>
        <v>22.374600000000001</v>
      </c>
      <c r="F80" s="255"/>
      <c r="G80" s="234">
        <f>E80*F80</f>
        <v>0</v>
      </c>
      <c r="H80"/>
      <c r="I80"/>
      <c r="J80"/>
      <c r="K80"/>
      <c r="L80"/>
      <c r="M80"/>
      <c r="N80"/>
      <c r="O80"/>
    </row>
    <row r="81" spans="1:15" ht="24" customHeight="1" x14ac:dyDescent="0.2">
      <c r="A81" s="167">
        <v>32</v>
      </c>
      <c r="B81" s="168"/>
      <c r="C81" s="187" t="s">
        <v>273</v>
      </c>
      <c r="D81" s="173" t="s">
        <v>248</v>
      </c>
      <c r="E81" s="232">
        <f>E76</f>
        <v>22.374600000000001</v>
      </c>
      <c r="F81" s="255"/>
      <c r="G81" s="234">
        <f>E81*F81</f>
        <v>0</v>
      </c>
      <c r="H81"/>
      <c r="I81"/>
      <c r="J81"/>
      <c r="K81"/>
      <c r="L81"/>
      <c r="M81"/>
      <c r="N81"/>
      <c r="O81"/>
    </row>
    <row r="82" spans="1:15" x14ac:dyDescent="0.2">
      <c r="A82" s="170"/>
      <c r="B82" s="171" t="s">
        <v>82</v>
      </c>
      <c r="C82" s="171" t="s">
        <v>243</v>
      </c>
      <c r="D82" s="171"/>
      <c r="E82" s="172"/>
      <c r="F82" s="273"/>
      <c r="G82" s="157">
        <f>SUM(G76:G81)</f>
        <v>0</v>
      </c>
      <c r="H82"/>
      <c r="I82"/>
      <c r="J82"/>
      <c r="K82"/>
      <c r="L82"/>
      <c r="M82"/>
      <c r="N82"/>
      <c r="O82"/>
    </row>
    <row r="83" spans="1:15" x14ac:dyDescent="0.2">
      <c r="A83" s="165" t="s">
        <v>78</v>
      </c>
      <c r="B83" s="166" t="s">
        <v>295</v>
      </c>
      <c r="C83" s="166" t="s">
        <v>296</v>
      </c>
      <c r="D83" s="166"/>
      <c r="E83" s="164"/>
      <c r="F83" s="272"/>
      <c r="G83" s="156"/>
      <c r="H83"/>
      <c r="I83"/>
      <c r="J83"/>
      <c r="K83"/>
      <c r="L83"/>
      <c r="M83"/>
      <c r="N83"/>
      <c r="O83"/>
    </row>
    <row r="84" spans="1:15" ht="22.5" x14ac:dyDescent="0.2">
      <c r="A84" s="167">
        <v>33</v>
      </c>
      <c r="B84" s="168"/>
      <c r="C84" s="168" t="s">
        <v>265</v>
      </c>
      <c r="D84" s="173" t="s">
        <v>178</v>
      </c>
      <c r="E84" s="169">
        <v>1</v>
      </c>
      <c r="F84" s="234"/>
      <c r="G84" s="174">
        <f t="shared" ref="G84:G91" si="0">E84*F84</f>
        <v>0</v>
      </c>
      <c r="H84"/>
      <c r="I84"/>
      <c r="J84"/>
      <c r="K84"/>
      <c r="L84"/>
      <c r="M84"/>
      <c r="N84"/>
      <c r="O84"/>
    </row>
    <row r="85" spans="1:15" x14ac:dyDescent="0.2">
      <c r="A85" s="167">
        <v>34</v>
      </c>
      <c r="B85" s="168"/>
      <c r="C85" s="168" t="s">
        <v>267</v>
      </c>
      <c r="D85" s="173" t="s">
        <v>178</v>
      </c>
      <c r="E85" s="169">
        <v>1</v>
      </c>
      <c r="F85" s="234"/>
      <c r="G85" s="174">
        <f t="shared" si="0"/>
        <v>0</v>
      </c>
      <c r="H85"/>
      <c r="I85"/>
      <c r="J85"/>
      <c r="K85"/>
      <c r="L85"/>
      <c r="M85"/>
      <c r="N85"/>
      <c r="O85"/>
    </row>
    <row r="86" spans="1:15" ht="22.5" x14ac:dyDescent="0.2">
      <c r="A86" s="167">
        <v>35</v>
      </c>
      <c r="B86" s="168"/>
      <c r="C86" s="168" t="s">
        <v>268</v>
      </c>
      <c r="D86" s="173" t="s">
        <v>178</v>
      </c>
      <c r="E86" s="169">
        <v>1</v>
      </c>
      <c r="F86" s="234"/>
      <c r="G86" s="174">
        <f t="shared" si="0"/>
        <v>0</v>
      </c>
      <c r="H86"/>
      <c r="I86"/>
      <c r="J86"/>
      <c r="K86"/>
      <c r="L86"/>
      <c r="M86"/>
      <c r="N86"/>
      <c r="O86"/>
    </row>
    <row r="87" spans="1:15" x14ac:dyDescent="0.2">
      <c r="A87" s="167">
        <v>36</v>
      </c>
      <c r="B87" s="168"/>
      <c r="C87" s="168" t="s">
        <v>269</v>
      </c>
      <c r="D87" s="173" t="s">
        <v>178</v>
      </c>
      <c r="E87" s="169">
        <v>1</v>
      </c>
      <c r="F87" s="234"/>
      <c r="G87" s="174">
        <f t="shared" si="0"/>
        <v>0</v>
      </c>
      <c r="H87"/>
      <c r="I87"/>
      <c r="J87"/>
      <c r="K87"/>
      <c r="L87"/>
      <c r="M87"/>
      <c r="N87"/>
      <c r="O87"/>
    </row>
    <row r="88" spans="1:15" ht="22.5" x14ac:dyDescent="0.2">
      <c r="A88" s="167">
        <v>37</v>
      </c>
      <c r="B88" s="168"/>
      <c r="C88" s="168" t="s">
        <v>266</v>
      </c>
      <c r="D88" s="173" t="s">
        <v>178</v>
      </c>
      <c r="E88" s="169">
        <v>1</v>
      </c>
      <c r="F88" s="234"/>
      <c r="G88" s="174">
        <f t="shared" si="0"/>
        <v>0</v>
      </c>
      <c r="H88"/>
      <c r="I88"/>
      <c r="J88"/>
      <c r="K88"/>
      <c r="L88"/>
      <c r="M88"/>
      <c r="N88"/>
      <c r="O88"/>
    </row>
    <row r="89" spans="1:15" ht="22.5" x14ac:dyDescent="0.2">
      <c r="A89" s="167">
        <v>38</v>
      </c>
      <c r="B89" s="168"/>
      <c r="C89" s="168" t="s">
        <v>277</v>
      </c>
      <c r="D89" s="173" t="s">
        <v>178</v>
      </c>
      <c r="E89" s="169">
        <v>1</v>
      </c>
      <c r="F89" s="234"/>
      <c r="G89" s="174">
        <f t="shared" si="0"/>
        <v>0</v>
      </c>
      <c r="H89"/>
      <c r="I89"/>
      <c r="J89"/>
      <c r="K89"/>
      <c r="L89"/>
      <c r="M89"/>
      <c r="N89"/>
      <c r="O89"/>
    </row>
    <row r="90" spans="1:15" x14ac:dyDescent="0.2">
      <c r="A90" s="167">
        <v>39</v>
      </c>
      <c r="B90" s="168"/>
      <c r="C90" s="168" t="s">
        <v>298</v>
      </c>
      <c r="D90" s="173" t="s">
        <v>264</v>
      </c>
      <c r="E90" s="169">
        <v>12</v>
      </c>
      <c r="F90" s="234"/>
      <c r="G90" s="174">
        <f t="shared" si="0"/>
        <v>0</v>
      </c>
      <c r="H90"/>
      <c r="I90"/>
      <c r="J90"/>
      <c r="K90"/>
      <c r="L90"/>
      <c r="M90"/>
      <c r="N90"/>
      <c r="O90"/>
    </row>
    <row r="91" spans="1:15" x14ac:dyDescent="0.2">
      <c r="A91" s="318">
        <v>40</v>
      </c>
      <c r="B91" s="316"/>
      <c r="C91" s="250" t="s">
        <v>299</v>
      </c>
      <c r="D91" s="251" t="s">
        <v>240</v>
      </c>
      <c r="E91" s="252">
        <f>E93+E92</f>
        <v>6.7870999999999997</v>
      </c>
      <c r="F91" s="301"/>
      <c r="G91" s="304">
        <f t="shared" si="0"/>
        <v>0</v>
      </c>
      <c r="H91"/>
      <c r="I91"/>
      <c r="J91"/>
      <c r="K91"/>
      <c r="L91"/>
      <c r="M91"/>
      <c r="N91"/>
      <c r="O91"/>
    </row>
    <row r="92" spans="1:15" x14ac:dyDescent="0.2">
      <c r="A92" s="319"/>
      <c r="B92" s="323"/>
      <c r="C92" s="314" t="s">
        <v>330</v>
      </c>
      <c r="D92" s="315"/>
      <c r="E92" s="194">
        <f>0.6*2*0.1</f>
        <v>0.12</v>
      </c>
      <c r="F92" s="302"/>
      <c r="G92" s="305"/>
      <c r="H92"/>
      <c r="I92"/>
      <c r="J92"/>
      <c r="K92"/>
      <c r="L92"/>
      <c r="M92"/>
      <c r="N92"/>
      <c r="O92"/>
    </row>
    <row r="93" spans="1:15" x14ac:dyDescent="0.2">
      <c r="A93" s="320"/>
      <c r="B93" s="317"/>
      <c r="C93" s="321" t="s">
        <v>300</v>
      </c>
      <c r="D93" s="322"/>
      <c r="E93" s="249">
        <f>16.7*0.25+12.57*0.18+1.6*0.6*0.2+0.25*0.25*0.6</f>
        <v>6.6670999999999996</v>
      </c>
      <c r="F93" s="303"/>
      <c r="G93" s="306"/>
      <c r="H93"/>
      <c r="I93"/>
      <c r="J93"/>
      <c r="K93"/>
      <c r="L93"/>
      <c r="M93"/>
      <c r="N93"/>
      <c r="O93"/>
    </row>
    <row r="94" spans="1:15" x14ac:dyDescent="0.2">
      <c r="A94" s="195">
        <v>41</v>
      </c>
      <c r="B94" s="185"/>
      <c r="C94" s="168" t="s">
        <v>302</v>
      </c>
      <c r="D94" s="173" t="s">
        <v>248</v>
      </c>
      <c r="E94" s="169">
        <v>34.21</v>
      </c>
      <c r="F94" s="240"/>
      <c r="G94" s="253">
        <f>E94*F94</f>
        <v>0</v>
      </c>
      <c r="H94"/>
      <c r="I94"/>
      <c r="J94"/>
      <c r="K94"/>
      <c r="L94"/>
      <c r="M94"/>
      <c r="N94"/>
      <c r="O94"/>
    </row>
    <row r="95" spans="1:15" x14ac:dyDescent="0.2">
      <c r="A95" s="167">
        <v>42</v>
      </c>
      <c r="B95" s="168"/>
      <c r="C95" s="168" t="s">
        <v>301</v>
      </c>
      <c r="D95" s="173" t="s">
        <v>178</v>
      </c>
      <c r="E95" s="169">
        <v>1</v>
      </c>
      <c r="F95" s="234"/>
      <c r="G95" s="174">
        <f>E95*F95</f>
        <v>0</v>
      </c>
      <c r="H95"/>
      <c r="I95"/>
      <c r="J95"/>
      <c r="K95"/>
      <c r="L95"/>
      <c r="M95"/>
      <c r="N95"/>
      <c r="O95"/>
    </row>
    <row r="96" spans="1:15" ht="22.5" x14ac:dyDescent="0.2">
      <c r="A96" s="167">
        <v>43</v>
      </c>
      <c r="B96" s="168"/>
      <c r="C96" s="168" t="s">
        <v>305</v>
      </c>
      <c r="D96" s="173" t="s">
        <v>173</v>
      </c>
      <c r="E96" s="169">
        <v>3</v>
      </c>
      <c r="F96" s="234"/>
      <c r="G96" s="174">
        <f>E96*F96</f>
        <v>0</v>
      </c>
      <c r="H96"/>
      <c r="I96"/>
      <c r="J96"/>
      <c r="K96"/>
      <c r="L96"/>
      <c r="M96"/>
      <c r="N96"/>
      <c r="O96"/>
    </row>
    <row r="97" spans="1:15" ht="22.5" x14ac:dyDescent="0.2">
      <c r="A97" s="167">
        <v>44</v>
      </c>
      <c r="B97" s="168"/>
      <c r="C97" s="168" t="s">
        <v>306</v>
      </c>
      <c r="D97" s="173" t="s">
        <v>173</v>
      </c>
      <c r="E97" s="169">
        <v>1</v>
      </c>
      <c r="F97" s="234"/>
      <c r="G97" s="174">
        <f>E97*F97</f>
        <v>0</v>
      </c>
      <c r="H97"/>
      <c r="I97"/>
      <c r="J97"/>
      <c r="K97"/>
      <c r="L97"/>
      <c r="M97"/>
      <c r="N97"/>
      <c r="O97"/>
    </row>
    <row r="98" spans="1:15" x14ac:dyDescent="0.2">
      <c r="A98" s="170"/>
      <c r="B98" s="171" t="s">
        <v>82</v>
      </c>
      <c r="C98" s="171" t="s">
        <v>297</v>
      </c>
      <c r="D98" s="171"/>
      <c r="E98" s="172"/>
      <c r="F98" s="273"/>
      <c r="G98" s="157">
        <f>SUM(G84:G97)</f>
        <v>0</v>
      </c>
      <c r="H98"/>
      <c r="I98"/>
      <c r="J98"/>
      <c r="K98"/>
      <c r="L98"/>
      <c r="M98"/>
      <c r="N98"/>
      <c r="O98"/>
    </row>
    <row r="99" spans="1:15" x14ac:dyDescent="0.2">
      <c r="A99" s="165" t="s">
        <v>78</v>
      </c>
      <c r="B99" s="166" t="s">
        <v>226</v>
      </c>
      <c r="C99" s="166" t="s">
        <v>227</v>
      </c>
      <c r="D99" s="166"/>
      <c r="E99" s="164"/>
      <c r="F99" s="272"/>
      <c r="G99" s="156"/>
      <c r="H99"/>
      <c r="I99"/>
      <c r="J99"/>
      <c r="K99"/>
      <c r="L99"/>
      <c r="M99"/>
      <c r="N99"/>
      <c r="O99"/>
    </row>
    <row r="100" spans="1:15" ht="22.5" x14ac:dyDescent="0.2">
      <c r="A100" s="167">
        <v>45</v>
      </c>
      <c r="B100" s="168"/>
      <c r="C100" s="208" t="s">
        <v>262</v>
      </c>
      <c r="D100" s="231" t="s">
        <v>259</v>
      </c>
      <c r="E100" s="254">
        <v>16.68</v>
      </c>
      <c r="F100" s="255"/>
      <c r="G100" s="255">
        <f>E100*F100</f>
        <v>0</v>
      </c>
      <c r="H100"/>
      <c r="I100"/>
      <c r="J100"/>
      <c r="K100"/>
      <c r="L100"/>
      <c r="M100"/>
      <c r="N100"/>
      <c r="O100"/>
    </row>
    <row r="101" spans="1:15" ht="22.5" x14ac:dyDescent="0.2">
      <c r="A101" s="167">
        <v>46</v>
      </c>
      <c r="B101" s="168"/>
      <c r="C101" s="208" t="s">
        <v>303</v>
      </c>
      <c r="D101" s="231" t="s">
        <v>259</v>
      </c>
      <c r="E101" s="254">
        <v>16.68</v>
      </c>
      <c r="F101" s="255"/>
      <c r="G101" s="255">
        <f>E101*F101</f>
        <v>0</v>
      </c>
      <c r="H101"/>
      <c r="I101"/>
      <c r="J101"/>
      <c r="K101"/>
      <c r="L101"/>
      <c r="M101"/>
      <c r="N101"/>
      <c r="O101"/>
    </row>
    <row r="102" spans="1:15" ht="22.5" x14ac:dyDescent="0.2">
      <c r="A102" s="167">
        <v>47</v>
      </c>
      <c r="B102" s="168"/>
      <c r="C102" s="208" t="s">
        <v>304</v>
      </c>
      <c r="D102" s="231" t="s">
        <v>259</v>
      </c>
      <c r="E102" s="254">
        <v>333.6</v>
      </c>
      <c r="F102" s="255"/>
      <c r="G102" s="255">
        <f>E102*F102</f>
        <v>0</v>
      </c>
      <c r="H102"/>
      <c r="I102"/>
      <c r="J102"/>
      <c r="K102"/>
      <c r="L102"/>
      <c r="M102"/>
      <c r="N102"/>
      <c r="O102"/>
    </row>
    <row r="103" spans="1:15" ht="22.5" x14ac:dyDescent="0.2">
      <c r="A103" s="167">
        <v>48</v>
      </c>
      <c r="B103" s="168"/>
      <c r="C103" s="208" t="s">
        <v>263</v>
      </c>
      <c r="D103" s="231" t="s">
        <v>259</v>
      </c>
      <c r="E103" s="254">
        <v>16.68</v>
      </c>
      <c r="F103" s="255"/>
      <c r="G103" s="255">
        <f>E103*F103</f>
        <v>0</v>
      </c>
      <c r="H103"/>
      <c r="I103"/>
      <c r="J103"/>
      <c r="K103"/>
      <c r="L103"/>
      <c r="M103"/>
      <c r="N103"/>
      <c r="O103"/>
    </row>
    <row r="104" spans="1:15" x14ac:dyDescent="0.2">
      <c r="A104" s="170"/>
      <c r="B104" s="171" t="s">
        <v>82</v>
      </c>
      <c r="C104" s="171" t="s">
        <v>228</v>
      </c>
      <c r="D104" s="171"/>
      <c r="E104" s="172"/>
      <c r="F104" s="273"/>
      <c r="G104" s="157">
        <f>SUM(G100:G103)</f>
        <v>0</v>
      </c>
      <c r="H104"/>
      <c r="I104"/>
      <c r="J104"/>
      <c r="K104"/>
      <c r="L104"/>
      <c r="M104"/>
      <c r="N104"/>
      <c r="O104"/>
    </row>
    <row r="105" spans="1:15" s="162" customFormat="1" x14ac:dyDescent="0.2">
      <c r="A105" s="165" t="s">
        <v>78</v>
      </c>
      <c r="B105" s="166" t="s">
        <v>69</v>
      </c>
      <c r="C105" s="166" t="s">
        <v>70</v>
      </c>
      <c r="D105" s="166"/>
      <c r="E105" s="164"/>
      <c r="F105" s="272"/>
      <c r="G105" s="156"/>
      <c r="H105"/>
      <c r="I105" s="158"/>
      <c r="J105" s="159"/>
      <c r="K105" s="159"/>
      <c r="L105" s="160"/>
      <c r="M105" s="160"/>
      <c r="N105" s="160"/>
      <c r="O105" s="161"/>
    </row>
    <row r="106" spans="1:15" ht="22.5" x14ac:dyDescent="0.2">
      <c r="A106" s="167">
        <v>49</v>
      </c>
      <c r="B106" s="168" t="s">
        <v>183</v>
      </c>
      <c r="C106" s="168" t="s">
        <v>184</v>
      </c>
      <c r="D106" s="173" t="s">
        <v>178</v>
      </c>
      <c r="E106" s="169">
        <v>1</v>
      </c>
      <c r="F106" s="234"/>
      <c r="G106" s="174">
        <f>E106*F106</f>
        <v>0</v>
      </c>
      <c r="H106"/>
      <c r="I106" s="116"/>
      <c r="J106" s="117"/>
      <c r="K106" s="109"/>
      <c r="L106"/>
      <c r="M106"/>
      <c r="N106"/>
      <c r="O106" s="108"/>
    </row>
    <row r="107" spans="1:15" x14ac:dyDescent="0.2">
      <c r="A107" s="167">
        <v>50</v>
      </c>
      <c r="B107" s="168" t="s">
        <v>185</v>
      </c>
      <c r="C107" s="168" t="s">
        <v>186</v>
      </c>
      <c r="D107" s="173" t="s">
        <v>173</v>
      </c>
      <c r="E107" s="169">
        <v>1</v>
      </c>
      <c r="F107" s="234"/>
      <c r="G107" s="174">
        <f t="shared" ref="G107:G114" si="1">E107*F107</f>
        <v>0</v>
      </c>
      <c r="H107"/>
      <c r="I107" s="116"/>
      <c r="J107" s="117"/>
      <c r="K107" s="109"/>
      <c r="L107"/>
      <c r="M107"/>
      <c r="N107"/>
      <c r="O107" s="108"/>
    </row>
    <row r="108" spans="1:15" x14ac:dyDescent="0.2">
      <c r="A108" s="167">
        <v>51</v>
      </c>
      <c r="B108" s="168" t="s">
        <v>187</v>
      </c>
      <c r="C108" s="163" t="s">
        <v>188</v>
      </c>
      <c r="D108" s="173" t="s">
        <v>189</v>
      </c>
      <c r="E108" s="169">
        <v>20</v>
      </c>
      <c r="F108" s="234"/>
      <c r="G108" s="174">
        <f t="shared" si="1"/>
        <v>0</v>
      </c>
      <c r="H108"/>
      <c r="I108" s="116"/>
      <c r="J108" s="117"/>
      <c r="K108" s="109"/>
      <c r="L108"/>
      <c r="M108"/>
      <c r="N108"/>
      <c r="O108" s="108"/>
    </row>
    <row r="109" spans="1:15" x14ac:dyDescent="0.2">
      <c r="A109" s="167">
        <v>52</v>
      </c>
      <c r="B109" s="168" t="s">
        <v>190</v>
      </c>
      <c r="C109" s="168" t="s">
        <v>191</v>
      </c>
      <c r="D109" s="173" t="s">
        <v>189</v>
      </c>
      <c r="E109" s="169">
        <v>64</v>
      </c>
      <c r="F109" s="234"/>
      <c r="G109" s="174">
        <f t="shared" si="1"/>
        <v>0</v>
      </c>
      <c r="H109"/>
      <c r="I109" s="116"/>
      <c r="J109" s="117"/>
      <c r="K109" s="109"/>
      <c r="L109"/>
      <c r="M109"/>
      <c r="N109"/>
      <c r="O109" s="108"/>
    </row>
    <row r="110" spans="1:15" ht="22.5" x14ac:dyDescent="0.2">
      <c r="A110" s="167">
        <v>53</v>
      </c>
      <c r="B110" s="177" t="s">
        <v>192</v>
      </c>
      <c r="C110" s="168" t="s">
        <v>193</v>
      </c>
      <c r="D110" s="173" t="s">
        <v>173</v>
      </c>
      <c r="E110" s="169">
        <v>3</v>
      </c>
      <c r="F110" s="234"/>
      <c r="G110" s="174">
        <f t="shared" si="1"/>
        <v>0</v>
      </c>
      <c r="H110"/>
      <c r="I110" s="116"/>
      <c r="J110" s="117"/>
      <c r="K110" s="109"/>
      <c r="L110"/>
      <c r="M110"/>
      <c r="N110"/>
      <c r="O110" s="108"/>
    </row>
    <row r="111" spans="1:15" x14ac:dyDescent="0.2">
      <c r="A111" s="167">
        <v>54</v>
      </c>
      <c r="B111" s="175" t="s">
        <v>281</v>
      </c>
      <c r="C111" s="168" t="s">
        <v>280</v>
      </c>
      <c r="D111" s="173" t="s">
        <v>173</v>
      </c>
      <c r="E111" s="169">
        <v>1</v>
      </c>
      <c r="F111" s="234"/>
      <c r="G111" s="174">
        <f t="shared" si="1"/>
        <v>0</v>
      </c>
      <c r="H111"/>
      <c r="I111" s="116"/>
      <c r="J111" s="117"/>
      <c r="K111" s="109"/>
      <c r="L111"/>
      <c r="M111"/>
      <c r="N111"/>
      <c r="O111" s="108"/>
    </row>
    <row r="112" spans="1:15" x14ac:dyDescent="0.2">
      <c r="A112" s="167">
        <v>55</v>
      </c>
      <c r="B112" s="175" t="s">
        <v>194</v>
      </c>
      <c r="C112" s="168" t="s">
        <v>195</v>
      </c>
      <c r="D112" s="173" t="s">
        <v>178</v>
      </c>
      <c r="E112" s="169">
        <v>1</v>
      </c>
      <c r="F112" s="274"/>
      <c r="G112" s="174">
        <f t="shared" si="1"/>
        <v>0</v>
      </c>
      <c r="H112"/>
      <c r="I112" s="116"/>
      <c r="J112" s="117"/>
      <c r="K112" s="109"/>
      <c r="L112"/>
      <c r="M112"/>
      <c r="N112"/>
      <c r="O112" s="108"/>
    </row>
    <row r="113" spans="1:15" x14ac:dyDescent="0.2">
      <c r="A113" s="167">
        <v>56</v>
      </c>
      <c r="B113" s="175" t="s">
        <v>196</v>
      </c>
      <c r="C113" s="168" t="s">
        <v>80</v>
      </c>
      <c r="D113" s="173" t="s">
        <v>178</v>
      </c>
      <c r="E113" s="169">
        <v>1</v>
      </c>
      <c r="F113" s="234"/>
      <c r="G113" s="174">
        <f t="shared" si="1"/>
        <v>0</v>
      </c>
      <c r="H113"/>
      <c r="I113" s="116"/>
      <c r="J113" s="117"/>
      <c r="K113" s="109"/>
      <c r="L113"/>
      <c r="M113"/>
      <c r="N113"/>
      <c r="O113" s="108"/>
    </row>
    <row r="114" spans="1:15" x14ac:dyDescent="0.2">
      <c r="A114" s="167">
        <v>57</v>
      </c>
      <c r="B114" s="175" t="s">
        <v>79</v>
      </c>
      <c r="C114" s="168" t="s">
        <v>81</v>
      </c>
      <c r="D114" s="173" t="s">
        <v>178</v>
      </c>
      <c r="E114" s="169">
        <v>1</v>
      </c>
      <c r="F114" s="234"/>
      <c r="G114" s="174">
        <f t="shared" si="1"/>
        <v>0</v>
      </c>
      <c r="H114"/>
      <c r="I114" s="116"/>
      <c r="J114" s="117"/>
      <c r="K114" s="109"/>
      <c r="L114"/>
      <c r="M114"/>
      <c r="N114"/>
      <c r="O114" s="108"/>
    </row>
    <row r="115" spans="1:15" x14ac:dyDescent="0.2">
      <c r="A115" s="170"/>
      <c r="B115" s="171" t="s">
        <v>82</v>
      </c>
      <c r="C115" s="171" t="s">
        <v>83</v>
      </c>
      <c r="D115" s="171"/>
      <c r="E115" s="172"/>
      <c r="F115" s="273"/>
      <c r="G115" s="157">
        <f>SUM(G106:G114)</f>
        <v>0</v>
      </c>
      <c r="H115"/>
      <c r="I115" s="116"/>
      <c r="J115" s="117"/>
      <c r="K115" s="109"/>
      <c r="L115"/>
      <c r="M115"/>
      <c r="N115"/>
      <c r="O115" s="108"/>
    </row>
    <row r="116" spans="1:15" s="162" customFormat="1" x14ac:dyDescent="0.2">
      <c r="A116" s="165" t="s">
        <v>78</v>
      </c>
      <c r="B116" s="166" t="s">
        <v>71</v>
      </c>
      <c r="C116" s="166" t="s">
        <v>72</v>
      </c>
      <c r="D116" s="166"/>
      <c r="E116" s="164"/>
      <c r="F116" s="272"/>
      <c r="G116" s="156"/>
      <c r="H116"/>
      <c r="I116" s="158"/>
      <c r="J116" s="159"/>
      <c r="K116" s="159"/>
      <c r="L116" s="160"/>
      <c r="M116" s="160"/>
      <c r="N116" s="160"/>
      <c r="O116" s="161"/>
    </row>
    <row r="117" spans="1:15" x14ac:dyDescent="0.2">
      <c r="A117" s="167">
        <v>58</v>
      </c>
      <c r="B117" s="168" t="s">
        <v>84</v>
      </c>
      <c r="C117" s="168" t="s">
        <v>85</v>
      </c>
      <c r="D117" s="173" t="s">
        <v>178</v>
      </c>
      <c r="E117" s="169">
        <v>1</v>
      </c>
      <c r="F117" s="234"/>
      <c r="G117" s="155">
        <f>E117*F117</f>
        <v>0</v>
      </c>
      <c r="H117"/>
      <c r="I117" s="116"/>
      <c r="J117" s="117"/>
      <c r="K117" s="109"/>
      <c r="L117"/>
      <c r="M117"/>
      <c r="N117"/>
      <c r="O117" s="108"/>
    </row>
    <row r="118" spans="1:15" x14ac:dyDescent="0.2">
      <c r="A118" s="167">
        <v>59</v>
      </c>
      <c r="B118" s="168" t="s">
        <v>86</v>
      </c>
      <c r="C118" s="168" t="s">
        <v>87</v>
      </c>
      <c r="D118" s="173" t="s">
        <v>278</v>
      </c>
      <c r="E118" s="169">
        <v>6</v>
      </c>
      <c r="F118" s="234"/>
      <c r="G118" s="155">
        <f>E118*F118</f>
        <v>0</v>
      </c>
      <c r="H118"/>
      <c r="I118" s="116"/>
      <c r="J118" s="117"/>
      <c r="K118" s="109"/>
      <c r="L118"/>
      <c r="M118"/>
      <c r="N118"/>
      <c r="O118" s="108"/>
    </row>
    <row r="119" spans="1:15" x14ac:dyDescent="0.2">
      <c r="A119" s="167">
        <v>60</v>
      </c>
      <c r="B119" s="168" t="s">
        <v>88</v>
      </c>
      <c r="C119" s="168" t="s">
        <v>89</v>
      </c>
      <c r="D119" s="173" t="s">
        <v>278</v>
      </c>
      <c r="E119" s="169">
        <v>4</v>
      </c>
      <c r="F119" s="234"/>
      <c r="G119" s="155">
        <f>E119*F119</f>
        <v>0</v>
      </c>
      <c r="H119"/>
      <c r="I119" s="116"/>
      <c r="J119" s="117"/>
      <c r="K119" s="109"/>
      <c r="L119"/>
      <c r="M119"/>
      <c r="N119"/>
      <c r="O119" s="108"/>
    </row>
    <row r="120" spans="1:15" x14ac:dyDescent="0.2">
      <c r="A120" s="167">
        <v>61</v>
      </c>
      <c r="B120" s="168" t="s">
        <v>90</v>
      </c>
      <c r="C120" s="168" t="s">
        <v>91</v>
      </c>
      <c r="D120" s="173" t="s">
        <v>278</v>
      </c>
      <c r="E120" s="169">
        <v>2</v>
      </c>
      <c r="F120" s="234"/>
      <c r="G120" s="155">
        <f>E120*F120</f>
        <v>0</v>
      </c>
      <c r="H120"/>
      <c r="I120" s="116"/>
      <c r="J120" s="117"/>
      <c r="K120" s="109"/>
      <c r="L120"/>
      <c r="M120"/>
      <c r="N120"/>
      <c r="O120" s="108"/>
    </row>
    <row r="121" spans="1:15" x14ac:dyDescent="0.2">
      <c r="A121" s="170"/>
      <c r="B121" s="171" t="s">
        <v>82</v>
      </c>
      <c r="C121" s="171" t="s">
        <v>92</v>
      </c>
      <c r="D121" s="171"/>
      <c r="E121" s="172"/>
      <c r="F121" s="273"/>
      <c r="G121" s="157">
        <f>SUM(G117:G120)</f>
        <v>0</v>
      </c>
      <c r="H121"/>
      <c r="I121" s="116"/>
      <c r="J121" s="117"/>
    </row>
    <row r="122" spans="1:15" s="162" customFormat="1" x14ac:dyDescent="0.2">
      <c r="A122" s="165" t="s">
        <v>78</v>
      </c>
      <c r="B122" s="166" t="s">
        <v>73</v>
      </c>
      <c r="C122" s="166" t="s">
        <v>74</v>
      </c>
      <c r="D122" s="166"/>
      <c r="E122" s="164"/>
      <c r="F122" s="272"/>
      <c r="G122" s="156"/>
      <c r="H122"/>
      <c r="I122" s="158"/>
      <c r="J122" s="159"/>
    </row>
    <row r="123" spans="1:15" ht="12.75" customHeight="1" x14ac:dyDescent="0.2">
      <c r="A123" s="167">
        <v>62</v>
      </c>
      <c r="B123" s="168" t="s">
        <v>93</v>
      </c>
      <c r="C123" s="168" t="s">
        <v>94</v>
      </c>
      <c r="D123" s="173" t="s">
        <v>178</v>
      </c>
      <c r="E123" s="169">
        <v>1</v>
      </c>
      <c r="F123" s="234"/>
      <c r="G123" s="174">
        <f>E123*F123</f>
        <v>0</v>
      </c>
      <c r="H123"/>
      <c r="I123" s="116"/>
      <c r="J123" s="117"/>
    </row>
    <row r="124" spans="1:15" ht="12.75" customHeight="1" x14ac:dyDescent="0.2">
      <c r="A124" s="167">
        <v>63</v>
      </c>
      <c r="B124" s="168" t="s">
        <v>95</v>
      </c>
      <c r="C124" s="168" t="s">
        <v>96</v>
      </c>
      <c r="D124" s="173" t="s">
        <v>178</v>
      </c>
      <c r="E124" s="169">
        <v>1</v>
      </c>
      <c r="F124" s="234"/>
      <c r="G124" s="174">
        <f t="shared" ref="G124:G181" si="2">E124*F124</f>
        <v>0</v>
      </c>
      <c r="H124"/>
      <c r="I124" s="116"/>
      <c r="J124" s="117"/>
    </row>
    <row r="125" spans="1:15" ht="12" customHeight="1" x14ac:dyDescent="0.2">
      <c r="A125" s="167">
        <v>64</v>
      </c>
      <c r="B125" s="168" t="s">
        <v>97</v>
      </c>
      <c r="C125" s="168" t="s">
        <v>98</v>
      </c>
      <c r="D125" s="173" t="s">
        <v>178</v>
      </c>
      <c r="E125" s="169">
        <v>1</v>
      </c>
      <c r="F125" s="234"/>
      <c r="G125" s="174">
        <f t="shared" si="2"/>
        <v>0</v>
      </c>
      <c r="H125"/>
      <c r="I125" s="116"/>
      <c r="J125" s="117"/>
    </row>
    <row r="126" spans="1:15" ht="13.5" customHeight="1" x14ac:dyDescent="0.2">
      <c r="A126" s="167">
        <v>65</v>
      </c>
      <c r="B126" s="168" t="s">
        <v>99</v>
      </c>
      <c r="C126" s="168" t="s">
        <v>100</v>
      </c>
      <c r="D126" s="173" t="s">
        <v>178</v>
      </c>
      <c r="E126" s="169">
        <v>1</v>
      </c>
      <c r="F126" s="234"/>
      <c r="G126" s="174">
        <f t="shared" si="2"/>
        <v>0</v>
      </c>
      <c r="H126"/>
      <c r="I126" s="116"/>
      <c r="J126" s="117"/>
    </row>
    <row r="127" spans="1:15" x14ac:dyDescent="0.2">
      <c r="A127" s="167">
        <v>66</v>
      </c>
      <c r="B127" s="168" t="s">
        <v>101</v>
      </c>
      <c r="C127" s="168" t="s">
        <v>102</v>
      </c>
      <c r="D127" s="173" t="s">
        <v>178</v>
      </c>
      <c r="E127" s="169">
        <v>1</v>
      </c>
      <c r="F127" s="234"/>
      <c r="G127" s="174">
        <f t="shared" si="2"/>
        <v>0</v>
      </c>
      <c r="H127"/>
      <c r="I127" s="116"/>
      <c r="J127" s="117"/>
      <c r="K127" s="109"/>
      <c r="L127"/>
      <c r="M127"/>
      <c r="N127"/>
      <c r="O127" s="108"/>
    </row>
    <row r="128" spans="1:15" ht="67.5" x14ac:dyDescent="0.2">
      <c r="A128" s="167">
        <v>67</v>
      </c>
      <c r="B128" s="168" t="s">
        <v>336</v>
      </c>
      <c r="C128" s="168" t="s">
        <v>337</v>
      </c>
      <c r="D128" s="173" t="s">
        <v>173</v>
      </c>
      <c r="E128" s="169">
        <v>1</v>
      </c>
      <c r="F128" s="234"/>
      <c r="G128" s="174">
        <f t="shared" si="2"/>
        <v>0</v>
      </c>
      <c r="H128"/>
      <c r="I128" s="116"/>
      <c r="J128" s="117"/>
      <c r="K128" s="109"/>
      <c r="L128"/>
      <c r="M128"/>
      <c r="N128"/>
      <c r="O128" s="108"/>
    </row>
    <row r="129" spans="1:15" ht="33.75" x14ac:dyDescent="0.2">
      <c r="A129" s="167">
        <v>68</v>
      </c>
      <c r="B129" s="168" t="s">
        <v>222</v>
      </c>
      <c r="C129" s="168" t="s">
        <v>223</v>
      </c>
      <c r="D129" s="173" t="s">
        <v>173</v>
      </c>
      <c r="E129" s="169">
        <v>2</v>
      </c>
      <c r="F129" s="234"/>
      <c r="G129" s="174">
        <f t="shared" si="2"/>
        <v>0</v>
      </c>
      <c r="H129"/>
      <c r="I129" s="116"/>
      <c r="J129" s="117"/>
      <c r="K129" s="109"/>
      <c r="L129"/>
      <c r="M129"/>
      <c r="N129"/>
      <c r="O129" s="108"/>
    </row>
    <row r="130" spans="1:15" ht="33.75" x14ac:dyDescent="0.2">
      <c r="A130" s="167">
        <v>69</v>
      </c>
      <c r="B130" s="168" t="s">
        <v>244</v>
      </c>
      <c r="C130" s="168" t="s">
        <v>245</v>
      </c>
      <c r="D130" s="173" t="s">
        <v>173</v>
      </c>
      <c r="E130" s="169">
        <v>1</v>
      </c>
      <c r="F130" s="234"/>
      <c r="G130" s="174">
        <f t="shared" si="2"/>
        <v>0</v>
      </c>
      <c r="H130"/>
      <c r="I130" s="116"/>
      <c r="J130" s="117"/>
      <c r="K130" s="109"/>
      <c r="L130"/>
      <c r="M130"/>
      <c r="N130"/>
      <c r="O130" s="108"/>
    </row>
    <row r="131" spans="1:15" ht="33.75" x14ac:dyDescent="0.2">
      <c r="A131" s="167">
        <v>70</v>
      </c>
      <c r="B131" s="168" t="s">
        <v>224</v>
      </c>
      <c r="C131" s="168" t="s">
        <v>225</v>
      </c>
      <c r="D131" s="173" t="s">
        <v>173</v>
      </c>
      <c r="E131" s="169">
        <v>1</v>
      </c>
      <c r="F131" s="234"/>
      <c r="G131" s="174">
        <f t="shared" si="2"/>
        <v>0</v>
      </c>
      <c r="H131"/>
      <c r="I131" s="116"/>
      <c r="J131" s="117"/>
      <c r="K131" s="109"/>
      <c r="L131"/>
      <c r="M131"/>
      <c r="N131"/>
      <c r="O131" s="108"/>
    </row>
    <row r="132" spans="1:15" x14ac:dyDescent="0.2">
      <c r="A132" s="167">
        <v>71</v>
      </c>
      <c r="B132" s="168" t="s">
        <v>197</v>
      </c>
      <c r="C132" s="168" t="s">
        <v>198</v>
      </c>
      <c r="D132" s="173" t="s">
        <v>173</v>
      </c>
      <c r="E132" s="169">
        <v>1</v>
      </c>
      <c r="F132" s="234"/>
      <c r="G132" s="174">
        <f t="shared" si="2"/>
        <v>0</v>
      </c>
      <c r="H132"/>
      <c r="I132" s="116"/>
      <c r="J132" s="117"/>
      <c r="K132" s="109"/>
      <c r="L132"/>
      <c r="M132"/>
      <c r="N132"/>
      <c r="O132" s="108"/>
    </row>
    <row r="133" spans="1:15" x14ac:dyDescent="0.2">
      <c r="A133" s="167">
        <v>72</v>
      </c>
      <c r="B133" s="168" t="s">
        <v>199</v>
      </c>
      <c r="C133" s="168" t="s">
        <v>200</v>
      </c>
      <c r="D133" s="173" t="s">
        <v>173</v>
      </c>
      <c r="E133" s="169">
        <v>1</v>
      </c>
      <c r="F133" s="234"/>
      <c r="G133" s="174">
        <f t="shared" si="2"/>
        <v>0</v>
      </c>
      <c r="H133"/>
      <c r="I133" s="116"/>
      <c r="J133" s="117"/>
      <c r="K133" s="109"/>
      <c r="L133"/>
      <c r="M133"/>
      <c r="N133"/>
      <c r="O133" s="108"/>
    </row>
    <row r="134" spans="1:15" ht="22.5" x14ac:dyDescent="0.2">
      <c r="A134" s="167">
        <v>73</v>
      </c>
      <c r="B134" s="168" t="s">
        <v>207</v>
      </c>
      <c r="C134" s="168" t="s">
        <v>205</v>
      </c>
      <c r="D134" s="173" t="s">
        <v>173</v>
      </c>
      <c r="E134" s="169">
        <v>1</v>
      </c>
      <c r="F134" s="234"/>
      <c r="G134" s="174">
        <f t="shared" si="2"/>
        <v>0</v>
      </c>
      <c r="H134"/>
      <c r="I134" s="116"/>
      <c r="J134" s="117"/>
      <c r="K134" s="109"/>
      <c r="L134"/>
      <c r="M134"/>
      <c r="N134"/>
      <c r="O134" s="108"/>
    </row>
    <row r="135" spans="1:15" ht="22.5" x14ac:dyDescent="0.2">
      <c r="A135" s="167">
        <v>74</v>
      </c>
      <c r="B135" s="168" t="s">
        <v>208</v>
      </c>
      <c r="C135" s="168" t="s">
        <v>206</v>
      </c>
      <c r="D135" s="173" t="s">
        <v>173</v>
      </c>
      <c r="E135" s="169">
        <v>1</v>
      </c>
      <c r="F135" s="234"/>
      <c r="G135" s="174">
        <f t="shared" si="2"/>
        <v>0</v>
      </c>
      <c r="H135"/>
      <c r="I135" s="116"/>
      <c r="J135" s="117"/>
      <c r="K135" s="109"/>
      <c r="L135"/>
      <c r="M135"/>
      <c r="N135"/>
      <c r="O135" s="108"/>
    </row>
    <row r="136" spans="1:15" ht="12" customHeight="1" x14ac:dyDescent="0.2">
      <c r="A136" s="167">
        <v>75</v>
      </c>
      <c r="B136" s="168" t="s">
        <v>201</v>
      </c>
      <c r="C136" s="168" t="s">
        <v>204</v>
      </c>
      <c r="D136" s="173" t="s">
        <v>173</v>
      </c>
      <c r="E136" s="169">
        <v>3</v>
      </c>
      <c r="F136" s="234"/>
      <c r="G136" s="174">
        <f t="shared" si="2"/>
        <v>0</v>
      </c>
      <c r="H136"/>
      <c r="I136" s="116"/>
      <c r="J136" s="117"/>
      <c r="K136" s="109"/>
      <c r="L136"/>
      <c r="M136"/>
      <c r="N136"/>
      <c r="O136" s="108"/>
    </row>
    <row r="137" spans="1:15" ht="22.5" x14ac:dyDescent="0.2">
      <c r="A137" s="167">
        <v>76</v>
      </c>
      <c r="B137" s="168" t="s">
        <v>211</v>
      </c>
      <c r="C137" s="168" t="s">
        <v>203</v>
      </c>
      <c r="D137" s="173" t="s">
        <v>173</v>
      </c>
      <c r="E137" s="169">
        <v>1</v>
      </c>
      <c r="F137" s="234"/>
      <c r="G137" s="174">
        <f t="shared" si="2"/>
        <v>0</v>
      </c>
      <c r="H137"/>
      <c r="I137" s="116"/>
      <c r="J137" s="117"/>
      <c r="K137" s="109"/>
      <c r="L137"/>
      <c r="M137"/>
      <c r="N137"/>
      <c r="O137" s="108"/>
    </row>
    <row r="138" spans="1:15" ht="45" x14ac:dyDescent="0.2">
      <c r="A138" s="167">
        <v>77</v>
      </c>
      <c r="B138" s="168" t="s">
        <v>212</v>
      </c>
      <c r="C138" s="168" t="s">
        <v>210</v>
      </c>
      <c r="D138" s="173" t="s">
        <v>173</v>
      </c>
      <c r="E138" s="169">
        <v>1</v>
      </c>
      <c r="F138" s="234"/>
      <c r="G138" s="174">
        <f t="shared" si="2"/>
        <v>0</v>
      </c>
      <c r="H138"/>
      <c r="I138" s="116"/>
      <c r="J138" s="117"/>
      <c r="K138" s="109"/>
      <c r="L138"/>
      <c r="M138"/>
      <c r="N138"/>
      <c r="O138" s="108"/>
    </row>
    <row r="139" spans="1:15" ht="12" customHeight="1" x14ac:dyDescent="0.2">
      <c r="A139" s="167">
        <v>78</v>
      </c>
      <c r="B139" s="168" t="s">
        <v>213</v>
      </c>
      <c r="C139" s="168" t="s">
        <v>209</v>
      </c>
      <c r="D139" s="173" t="s">
        <v>173</v>
      </c>
      <c r="E139" s="169">
        <v>3</v>
      </c>
      <c r="F139" s="234"/>
      <c r="G139" s="174">
        <f t="shared" si="2"/>
        <v>0</v>
      </c>
      <c r="H139"/>
      <c r="I139" s="116"/>
      <c r="J139" s="117"/>
      <c r="K139" s="109"/>
      <c r="L139"/>
      <c r="M139"/>
      <c r="N139"/>
      <c r="O139" s="108"/>
    </row>
    <row r="140" spans="1:15" ht="22.5" x14ac:dyDescent="0.2">
      <c r="A140" s="167">
        <v>79</v>
      </c>
      <c r="B140" s="168" t="s">
        <v>202</v>
      </c>
      <c r="C140" s="168" t="s">
        <v>279</v>
      </c>
      <c r="D140" s="173" t="s">
        <v>173</v>
      </c>
      <c r="E140" s="169">
        <v>1</v>
      </c>
      <c r="F140" s="234"/>
      <c r="G140" s="174">
        <f>E140*F140</f>
        <v>0</v>
      </c>
      <c r="H140"/>
      <c r="I140" s="116"/>
      <c r="J140" s="117"/>
      <c r="K140" s="109"/>
      <c r="L140"/>
      <c r="M140"/>
      <c r="N140"/>
      <c r="O140" s="108"/>
    </row>
    <row r="141" spans="1:15" ht="22.5" x14ac:dyDescent="0.2">
      <c r="A141" s="167">
        <v>80</v>
      </c>
      <c r="B141" s="168" t="s">
        <v>151</v>
      </c>
      <c r="C141" s="168" t="s">
        <v>219</v>
      </c>
      <c r="D141" s="173" t="s">
        <v>173</v>
      </c>
      <c r="E141" s="169">
        <v>1</v>
      </c>
      <c r="F141" s="234"/>
      <c r="G141" s="174">
        <f t="shared" si="2"/>
        <v>0</v>
      </c>
      <c r="H141"/>
      <c r="I141" s="116"/>
      <c r="J141" s="117"/>
      <c r="K141" s="109"/>
      <c r="L141"/>
      <c r="M141"/>
      <c r="N141"/>
      <c r="O141" s="108"/>
    </row>
    <row r="142" spans="1:15" ht="22.5" x14ac:dyDescent="0.2">
      <c r="A142" s="167">
        <v>81</v>
      </c>
      <c r="B142" s="168" t="s">
        <v>149</v>
      </c>
      <c r="C142" s="168" t="s">
        <v>215</v>
      </c>
      <c r="D142" s="173" t="s">
        <v>173</v>
      </c>
      <c r="E142" s="169">
        <v>1</v>
      </c>
      <c r="F142" s="234"/>
      <c r="G142" s="174">
        <f t="shared" si="2"/>
        <v>0</v>
      </c>
      <c r="H142"/>
      <c r="I142" s="116"/>
      <c r="J142" s="117"/>
      <c r="K142" s="109"/>
      <c r="L142"/>
      <c r="M142"/>
      <c r="N142"/>
      <c r="O142" s="108"/>
    </row>
    <row r="143" spans="1:15" x14ac:dyDescent="0.2">
      <c r="A143" s="167">
        <v>82</v>
      </c>
      <c r="B143" s="168" t="s">
        <v>216</v>
      </c>
      <c r="C143" s="175" t="s">
        <v>217</v>
      </c>
      <c r="D143" s="173" t="s">
        <v>218</v>
      </c>
      <c r="E143" s="176">
        <v>100</v>
      </c>
      <c r="F143" s="234"/>
      <c r="G143" s="174">
        <f t="shared" si="2"/>
        <v>0</v>
      </c>
      <c r="H143"/>
      <c r="I143" s="116"/>
      <c r="J143" s="117"/>
      <c r="K143" s="109"/>
      <c r="L143"/>
      <c r="M143"/>
      <c r="N143"/>
      <c r="O143" s="108"/>
    </row>
    <row r="144" spans="1:15" ht="33.75" x14ac:dyDescent="0.2">
      <c r="A144" s="167">
        <v>83</v>
      </c>
      <c r="B144" s="168" t="s">
        <v>150</v>
      </c>
      <c r="C144" s="168" t="s">
        <v>214</v>
      </c>
      <c r="D144" s="173" t="s">
        <v>173</v>
      </c>
      <c r="E144" s="169">
        <v>1</v>
      </c>
      <c r="F144" s="234"/>
      <c r="G144" s="174">
        <f t="shared" si="2"/>
        <v>0</v>
      </c>
      <c r="H144"/>
      <c r="I144" s="116"/>
      <c r="J144" s="117"/>
      <c r="K144" s="109"/>
      <c r="L144"/>
      <c r="M144"/>
      <c r="N144"/>
      <c r="O144" s="108"/>
    </row>
    <row r="145" spans="1:15" ht="22.5" x14ac:dyDescent="0.2">
      <c r="A145" s="167">
        <v>84</v>
      </c>
      <c r="B145" s="168" t="s">
        <v>152</v>
      </c>
      <c r="C145" s="168" t="s">
        <v>153</v>
      </c>
      <c r="D145" s="173" t="s">
        <v>173</v>
      </c>
      <c r="E145" s="169">
        <v>1</v>
      </c>
      <c r="F145" s="234"/>
      <c r="G145" s="174">
        <f t="shared" si="2"/>
        <v>0</v>
      </c>
      <c r="H145"/>
      <c r="I145" s="116"/>
      <c r="J145" s="117"/>
      <c r="K145" s="109"/>
      <c r="L145"/>
      <c r="M145"/>
      <c r="N145"/>
      <c r="O145" s="108"/>
    </row>
    <row r="146" spans="1:15" ht="12" customHeight="1" x14ac:dyDescent="0.2">
      <c r="A146" s="167">
        <v>85</v>
      </c>
      <c r="B146" s="168" t="s">
        <v>220</v>
      </c>
      <c r="C146" s="168" t="s">
        <v>221</v>
      </c>
      <c r="D146" s="173" t="s">
        <v>173</v>
      </c>
      <c r="E146" s="169">
        <v>1</v>
      </c>
      <c r="F146" s="234"/>
      <c r="G146" s="174">
        <f t="shared" si="2"/>
        <v>0</v>
      </c>
      <c r="H146"/>
      <c r="I146" s="116"/>
      <c r="J146" s="117"/>
      <c r="K146" s="109"/>
      <c r="L146"/>
      <c r="M146"/>
      <c r="N146"/>
      <c r="O146" s="108"/>
    </row>
    <row r="147" spans="1:15" x14ac:dyDescent="0.2">
      <c r="A147" s="167">
        <v>86</v>
      </c>
      <c r="B147" s="168" t="s">
        <v>103</v>
      </c>
      <c r="C147" s="168" t="s">
        <v>104</v>
      </c>
      <c r="D147" s="173" t="s">
        <v>173</v>
      </c>
      <c r="E147" s="169">
        <v>1</v>
      </c>
      <c r="F147" s="234"/>
      <c r="G147" s="174">
        <f t="shared" si="2"/>
        <v>0</v>
      </c>
      <c r="H147"/>
      <c r="I147" s="116"/>
      <c r="J147" s="117"/>
      <c r="K147" s="109"/>
      <c r="L147"/>
      <c r="M147"/>
      <c r="N147"/>
      <c r="O147" s="108"/>
    </row>
    <row r="148" spans="1:15" ht="33.75" x14ac:dyDescent="0.2">
      <c r="A148" s="167">
        <v>87</v>
      </c>
      <c r="B148" s="168" t="s">
        <v>176</v>
      </c>
      <c r="C148" s="168" t="s">
        <v>177</v>
      </c>
      <c r="D148" s="173" t="s">
        <v>178</v>
      </c>
      <c r="E148" s="169">
        <v>1</v>
      </c>
      <c r="F148" s="234"/>
      <c r="G148" s="174">
        <f t="shared" si="2"/>
        <v>0</v>
      </c>
      <c r="H148"/>
      <c r="I148" s="116"/>
      <c r="J148" s="117"/>
      <c r="K148" s="109"/>
      <c r="L148"/>
      <c r="M148"/>
      <c r="N148"/>
      <c r="O148" s="108"/>
    </row>
    <row r="149" spans="1:15" x14ac:dyDescent="0.2">
      <c r="A149" s="167">
        <v>88</v>
      </c>
      <c r="B149" s="168" t="s">
        <v>179</v>
      </c>
      <c r="C149" s="168" t="s">
        <v>180</v>
      </c>
      <c r="D149" s="173" t="s">
        <v>173</v>
      </c>
      <c r="E149" s="169">
        <v>1</v>
      </c>
      <c r="F149" s="234"/>
      <c r="G149" s="174">
        <f t="shared" si="2"/>
        <v>0</v>
      </c>
      <c r="H149"/>
      <c r="I149" s="116"/>
      <c r="J149" s="117"/>
      <c r="K149" s="109"/>
      <c r="L149"/>
      <c r="M149"/>
      <c r="N149"/>
      <c r="O149" s="108"/>
    </row>
    <row r="150" spans="1:15" x14ac:dyDescent="0.2">
      <c r="A150" s="167">
        <v>89</v>
      </c>
      <c r="B150" s="168" t="s">
        <v>181</v>
      </c>
      <c r="C150" s="168" t="s">
        <v>182</v>
      </c>
      <c r="D150" s="173" t="s">
        <v>173</v>
      </c>
      <c r="E150" s="169">
        <v>1</v>
      </c>
      <c r="F150" s="234"/>
      <c r="G150" s="174">
        <f t="shared" si="2"/>
        <v>0</v>
      </c>
      <c r="H150"/>
      <c r="I150" s="116"/>
      <c r="J150" s="117"/>
      <c r="K150" s="109"/>
      <c r="L150"/>
      <c r="M150"/>
      <c r="N150"/>
      <c r="O150" s="108"/>
    </row>
    <row r="151" spans="1:15" x14ac:dyDescent="0.2">
      <c r="A151" s="167">
        <v>90</v>
      </c>
      <c r="B151" s="168" t="s">
        <v>105</v>
      </c>
      <c r="C151" s="168" t="s">
        <v>106</v>
      </c>
      <c r="D151" s="173" t="s">
        <v>173</v>
      </c>
      <c r="E151" s="169">
        <v>6</v>
      </c>
      <c r="F151" s="234"/>
      <c r="G151" s="174">
        <f t="shared" si="2"/>
        <v>0</v>
      </c>
      <c r="H151"/>
      <c r="I151" s="116"/>
      <c r="J151" s="117"/>
      <c r="K151" s="109"/>
      <c r="L151"/>
      <c r="M151"/>
      <c r="N151"/>
      <c r="O151" s="108"/>
    </row>
    <row r="152" spans="1:15" x14ac:dyDescent="0.2">
      <c r="A152" s="167">
        <v>91</v>
      </c>
      <c r="B152" s="168" t="s">
        <v>107</v>
      </c>
      <c r="C152" s="168" t="s">
        <v>108</v>
      </c>
      <c r="D152" s="173" t="s">
        <v>173</v>
      </c>
      <c r="E152" s="169">
        <v>4</v>
      </c>
      <c r="F152" s="234"/>
      <c r="G152" s="174">
        <f t="shared" si="2"/>
        <v>0</v>
      </c>
      <c r="H152"/>
      <c r="I152" s="116"/>
      <c r="J152" s="117"/>
      <c r="K152" s="109"/>
      <c r="L152"/>
      <c r="M152"/>
      <c r="N152"/>
      <c r="O152" s="108"/>
    </row>
    <row r="153" spans="1:15" x14ac:dyDescent="0.2">
      <c r="A153" s="167">
        <v>92</v>
      </c>
      <c r="B153" s="168" t="s">
        <v>109</v>
      </c>
      <c r="C153" s="168" t="s">
        <v>110</v>
      </c>
      <c r="D153" s="173" t="s">
        <v>173</v>
      </c>
      <c r="E153" s="169">
        <v>10</v>
      </c>
      <c r="F153" s="234"/>
      <c r="G153" s="174">
        <f t="shared" si="2"/>
        <v>0</v>
      </c>
      <c r="H153"/>
      <c r="I153" s="116"/>
      <c r="J153" s="117"/>
      <c r="K153" s="109"/>
      <c r="L153"/>
      <c r="M153"/>
      <c r="N153"/>
      <c r="O153" s="108"/>
    </row>
    <row r="154" spans="1:15" x14ac:dyDescent="0.2">
      <c r="A154" s="167">
        <v>93</v>
      </c>
      <c r="B154" s="168" t="s">
        <v>111</v>
      </c>
      <c r="C154" s="168" t="s">
        <v>112</v>
      </c>
      <c r="D154" s="173" t="s">
        <v>173</v>
      </c>
      <c r="E154" s="169">
        <v>6</v>
      </c>
      <c r="F154" s="234"/>
      <c r="G154" s="174">
        <f t="shared" si="2"/>
        <v>0</v>
      </c>
      <c r="H154"/>
      <c r="I154" s="116"/>
      <c r="J154" s="117"/>
      <c r="K154" s="109"/>
      <c r="L154"/>
      <c r="M154"/>
      <c r="N154"/>
      <c r="O154" s="108"/>
    </row>
    <row r="155" spans="1:15" x14ac:dyDescent="0.2">
      <c r="A155" s="167">
        <v>94</v>
      </c>
      <c r="B155" s="168" t="s">
        <v>113</v>
      </c>
      <c r="C155" s="168" t="s">
        <v>114</v>
      </c>
      <c r="D155" s="173" t="s">
        <v>173</v>
      </c>
      <c r="E155" s="169">
        <v>22</v>
      </c>
      <c r="F155" s="234"/>
      <c r="G155" s="174">
        <f t="shared" si="2"/>
        <v>0</v>
      </c>
      <c r="H155"/>
      <c r="I155" s="116"/>
      <c r="J155" s="117"/>
      <c r="K155" s="109"/>
      <c r="L155"/>
      <c r="M155"/>
      <c r="N155"/>
      <c r="O155" s="108"/>
    </row>
    <row r="156" spans="1:15" x14ac:dyDescent="0.2">
      <c r="A156" s="167">
        <v>95</v>
      </c>
      <c r="B156" s="168" t="s">
        <v>115</v>
      </c>
      <c r="C156" s="168" t="s">
        <v>116</v>
      </c>
      <c r="D156" s="173" t="s">
        <v>173</v>
      </c>
      <c r="E156" s="169">
        <v>10</v>
      </c>
      <c r="F156" s="234"/>
      <c r="G156" s="174">
        <f t="shared" si="2"/>
        <v>0</v>
      </c>
      <c r="H156"/>
      <c r="I156" s="116"/>
      <c r="J156" s="117"/>
      <c r="K156" s="109"/>
      <c r="L156"/>
      <c r="M156"/>
      <c r="N156"/>
      <c r="O156" s="108"/>
    </row>
    <row r="157" spans="1:15" x14ac:dyDescent="0.2">
      <c r="A157" s="167">
        <v>96</v>
      </c>
      <c r="B157" s="168" t="s">
        <v>117</v>
      </c>
      <c r="C157" s="168" t="s">
        <v>118</v>
      </c>
      <c r="D157" s="173" t="s">
        <v>173</v>
      </c>
      <c r="E157" s="169">
        <v>5</v>
      </c>
      <c r="F157" s="234"/>
      <c r="G157" s="174">
        <f t="shared" si="2"/>
        <v>0</v>
      </c>
      <c r="H157"/>
      <c r="I157" s="116"/>
      <c r="J157" s="117"/>
      <c r="K157" s="109"/>
      <c r="L157"/>
      <c r="M157"/>
      <c r="N157"/>
      <c r="O157" s="108"/>
    </row>
    <row r="158" spans="1:15" x14ac:dyDescent="0.2">
      <c r="A158" s="167">
        <v>97</v>
      </c>
      <c r="B158" s="168" t="s">
        <v>119</v>
      </c>
      <c r="C158" s="168" t="s">
        <v>120</v>
      </c>
      <c r="D158" s="173" t="s">
        <v>173</v>
      </c>
      <c r="E158" s="169">
        <v>9</v>
      </c>
      <c r="F158" s="234"/>
      <c r="G158" s="174">
        <f t="shared" si="2"/>
        <v>0</v>
      </c>
      <c r="H158"/>
      <c r="I158" s="116"/>
      <c r="J158" s="117"/>
      <c r="K158" s="109"/>
      <c r="L158"/>
      <c r="M158"/>
      <c r="N158"/>
      <c r="O158" s="108"/>
    </row>
    <row r="159" spans="1:15" x14ac:dyDescent="0.2">
      <c r="A159" s="167">
        <v>98</v>
      </c>
      <c r="B159" s="168" t="s">
        <v>121</v>
      </c>
      <c r="C159" s="168" t="s">
        <v>122</v>
      </c>
      <c r="D159" s="173" t="s">
        <v>173</v>
      </c>
      <c r="E159" s="169">
        <v>6</v>
      </c>
      <c r="F159" s="234"/>
      <c r="G159" s="174">
        <f t="shared" si="2"/>
        <v>0</v>
      </c>
      <c r="H159"/>
      <c r="I159" s="116"/>
      <c r="J159" s="117"/>
      <c r="K159" s="109"/>
      <c r="L159"/>
      <c r="M159"/>
      <c r="N159"/>
      <c r="O159" s="108"/>
    </row>
    <row r="160" spans="1:15" x14ac:dyDescent="0.2">
      <c r="A160" s="167">
        <v>99</v>
      </c>
      <c r="B160" s="168" t="s">
        <v>123</v>
      </c>
      <c r="C160" s="168" t="s">
        <v>124</v>
      </c>
      <c r="D160" s="173" t="s">
        <v>173</v>
      </c>
      <c r="E160" s="169">
        <v>6</v>
      </c>
      <c r="F160" s="234"/>
      <c r="G160" s="174">
        <f t="shared" si="2"/>
        <v>0</v>
      </c>
      <c r="H160"/>
      <c r="I160" s="116"/>
      <c r="J160" s="117"/>
      <c r="K160" s="109"/>
      <c r="L160"/>
      <c r="M160"/>
      <c r="N160"/>
      <c r="O160" s="108"/>
    </row>
    <row r="161" spans="1:15" x14ac:dyDescent="0.2">
      <c r="A161" s="167">
        <v>100</v>
      </c>
      <c r="B161" s="168" t="s">
        <v>125</v>
      </c>
      <c r="C161" s="168" t="s">
        <v>126</v>
      </c>
      <c r="D161" s="173" t="s">
        <v>173</v>
      </c>
      <c r="E161" s="169">
        <v>1</v>
      </c>
      <c r="F161" s="234"/>
      <c r="G161" s="174">
        <f t="shared" si="2"/>
        <v>0</v>
      </c>
      <c r="H161"/>
      <c r="I161" s="116"/>
      <c r="J161" s="117"/>
      <c r="K161" s="109"/>
      <c r="L161"/>
      <c r="M161"/>
      <c r="N161"/>
      <c r="O161" s="108"/>
    </row>
    <row r="162" spans="1:15" x14ac:dyDescent="0.2">
      <c r="A162" s="167">
        <v>101</v>
      </c>
      <c r="B162" s="168" t="s">
        <v>127</v>
      </c>
      <c r="C162" s="168" t="s">
        <v>128</v>
      </c>
      <c r="D162" s="173" t="s">
        <v>173</v>
      </c>
      <c r="E162" s="169">
        <v>3</v>
      </c>
      <c r="F162" s="234"/>
      <c r="G162" s="174">
        <f t="shared" si="2"/>
        <v>0</v>
      </c>
      <c r="H162"/>
      <c r="I162" s="116"/>
      <c r="J162" s="117"/>
      <c r="K162" s="109"/>
      <c r="L162"/>
      <c r="M162"/>
      <c r="N162"/>
      <c r="O162" s="108"/>
    </row>
    <row r="163" spans="1:15" x14ac:dyDescent="0.2">
      <c r="A163" s="167">
        <v>102</v>
      </c>
      <c r="B163" s="168" t="s">
        <v>129</v>
      </c>
      <c r="C163" s="168" t="s">
        <v>130</v>
      </c>
      <c r="D163" s="173" t="s">
        <v>173</v>
      </c>
      <c r="E163" s="169">
        <v>3</v>
      </c>
      <c r="F163" s="234"/>
      <c r="G163" s="174">
        <f t="shared" si="2"/>
        <v>0</v>
      </c>
      <c r="H163"/>
      <c r="I163" s="116"/>
      <c r="J163" s="117"/>
      <c r="K163" s="109"/>
      <c r="L163"/>
      <c r="M163"/>
      <c r="N163"/>
      <c r="O163" s="108"/>
    </row>
    <row r="164" spans="1:15" x14ac:dyDescent="0.2">
      <c r="A164" s="167">
        <v>103</v>
      </c>
      <c r="B164" s="168" t="s">
        <v>131</v>
      </c>
      <c r="C164" s="168" t="s">
        <v>132</v>
      </c>
      <c r="D164" s="173" t="s">
        <v>173</v>
      </c>
      <c r="E164" s="169">
        <v>6</v>
      </c>
      <c r="F164" s="234"/>
      <c r="G164" s="174">
        <f t="shared" si="2"/>
        <v>0</v>
      </c>
      <c r="H164"/>
      <c r="I164" s="116"/>
      <c r="J164" s="117"/>
      <c r="K164" s="109"/>
      <c r="L164"/>
      <c r="M164"/>
      <c r="N164"/>
      <c r="O164" s="108"/>
    </row>
    <row r="165" spans="1:15" x14ac:dyDescent="0.2">
      <c r="A165" s="167">
        <v>104</v>
      </c>
      <c r="B165" s="168" t="s">
        <v>133</v>
      </c>
      <c r="C165" s="168" t="s">
        <v>134</v>
      </c>
      <c r="D165" s="173" t="s">
        <v>173</v>
      </c>
      <c r="E165" s="169">
        <v>7</v>
      </c>
      <c r="F165" s="234"/>
      <c r="G165" s="174">
        <f t="shared" si="2"/>
        <v>0</v>
      </c>
      <c r="H165"/>
      <c r="I165" s="116"/>
      <c r="J165" s="117"/>
      <c r="K165" s="109"/>
      <c r="L165"/>
      <c r="M165"/>
      <c r="N165"/>
      <c r="O165" s="108"/>
    </row>
    <row r="166" spans="1:15" x14ac:dyDescent="0.2">
      <c r="A166" s="167">
        <v>105</v>
      </c>
      <c r="B166" s="168" t="s">
        <v>135</v>
      </c>
      <c r="C166" s="168" t="s">
        <v>136</v>
      </c>
      <c r="D166" s="173" t="s">
        <v>173</v>
      </c>
      <c r="E166" s="169">
        <v>15</v>
      </c>
      <c r="F166" s="234"/>
      <c r="G166" s="174">
        <f t="shared" si="2"/>
        <v>0</v>
      </c>
      <c r="H166"/>
      <c r="I166" s="116"/>
      <c r="J166" s="117"/>
      <c r="K166" s="109"/>
      <c r="L166"/>
      <c r="M166"/>
      <c r="N166"/>
      <c r="O166" s="108"/>
    </row>
    <row r="167" spans="1:15" x14ac:dyDescent="0.2">
      <c r="A167" s="167">
        <v>106</v>
      </c>
      <c r="B167" s="168" t="s">
        <v>137</v>
      </c>
      <c r="C167" s="168" t="s">
        <v>138</v>
      </c>
      <c r="D167" s="173" t="s">
        <v>173</v>
      </c>
      <c r="E167" s="169">
        <v>38</v>
      </c>
      <c r="F167" s="234"/>
      <c r="G167" s="174">
        <f t="shared" si="2"/>
        <v>0</v>
      </c>
      <c r="H167"/>
      <c r="I167" s="116"/>
      <c r="J167" s="117"/>
      <c r="K167" s="109"/>
      <c r="L167"/>
      <c r="M167"/>
      <c r="N167"/>
      <c r="O167" s="108"/>
    </row>
    <row r="168" spans="1:15" x14ac:dyDescent="0.2">
      <c r="A168" s="167">
        <v>107</v>
      </c>
      <c r="B168" s="168" t="s">
        <v>139</v>
      </c>
      <c r="C168" s="168" t="s">
        <v>140</v>
      </c>
      <c r="D168" s="173" t="s">
        <v>173</v>
      </c>
      <c r="E168" s="169">
        <v>6</v>
      </c>
      <c r="F168" s="234"/>
      <c r="G168" s="174">
        <f t="shared" si="2"/>
        <v>0</v>
      </c>
      <c r="H168"/>
      <c r="I168" s="116"/>
      <c r="J168" s="117"/>
      <c r="K168" s="109"/>
      <c r="L168"/>
      <c r="M168"/>
      <c r="N168"/>
      <c r="O168" s="108"/>
    </row>
    <row r="169" spans="1:15" x14ac:dyDescent="0.2">
      <c r="A169" s="167">
        <v>108</v>
      </c>
      <c r="B169" s="168" t="s">
        <v>141</v>
      </c>
      <c r="C169" s="168" t="s">
        <v>142</v>
      </c>
      <c r="D169" s="173" t="s">
        <v>173</v>
      </c>
      <c r="E169" s="169">
        <v>28</v>
      </c>
      <c r="F169" s="234"/>
      <c r="G169" s="174">
        <f t="shared" si="2"/>
        <v>0</v>
      </c>
      <c r="H169"/>
      <c r="I169" s="116"/>
      <c r="J169" s="117"/>
      <c r="K169" s="109"/>
      <c r="L169"/>
      <c r="M169"/>
      <c r="N169"/>
      <c r="O169" s="108"/>
    </row>
    <row r="170" spans="1:15" x14ac:dyDescent="0.2">
      <c r="A170" s="167">
        <v>109</v>
      </c>
      <c r="B170" s="168" t="s">
        <v>143</v>
      </c>
      <c r="C170" s="168" t="s">
        <v>144</v>
      </c>
      <c r="D170" s="173" t="s">
        <v>173</v>
      </c>
      <c r="E170" s="169">
        <v>14</v>
      </c>
      <c r="F170" s="234"/>
      <c r="G170" s="174">
        <f t="shared" si="2"/>
        <v>0</v>
      </c>
      <c r="H170"/>
      <c r="I170" s="116"/>
      <c r="J170" s="117"/>
      <c r="K170" s="109"/>
      <c r="L170"/>
      <c r="M170"/>
      <c r="N170"/>
      <c r="O170" s="108"/>
    </row>
    <row r="171" spans="1:15" x14ac:dyDescent="0.2">
      <c r="A171" s="167">
        <v>110</v>
      </c>
      <c r="B171" s="168" t="s">
        <v>145</v>
      </c>
      <c r="C171" s="168" t="s">
        <v>146</v>
      </c>
      <c r="D171" s="173" t="s">
        <v>173</v>
      </c>
      <c r="E171" s="169">
        <v>22</v>
      </c>
      <c r="F171" s="234"/>
      <c r="G171" s="174">
        <f t="shared" si="2"/>
        <v>0</v>
      </c>
      <c r="H171"/>
      <c r="I171" s="116"/>
      <c r="J171" s="117"/>
      <c r="K171" s="109"/>
      <c r="L171"/>
      <c r="M171"/>
      <c r="N171"/>
      <c r="O171" s="108"/>
    </row>
    <row r="172" spans="1:15" x14ac:dyDescent="0.2">
      <c r="A172" s="167">
        <v>111</v>
      </c>
      <c r="B172" s="168" t="s">
        <v>147</v>
      </c>
      <c r="C172" s="168" t="s">
        <v>148</v>
      </c>
      <c r="D172" s="173" t="s">
        <v>173</v>
      </c>
      <c r="E172" s="169">
        <v>5</v>
      </c>
      <c r="F172" s="234"/>
      <c r="G172" s="174">
        <f t="shared" si="2"/>
        <v>0</v>
      </c>
      <c r="H172"/>
      <c r="I172" s="116"/>
      <c r="J172" s="117"/>
      <c r="K172" s="109"/>
      <c r="L172"/>
      <c r="M172"/>
      <c r="N172"/>
      <c r="O172" s="108"/>
    </row>
    <row r="173" spans="1:15" x14ac:dyDescent="0.2">
      <c r="A173" s="167">
        <v>112</v>
      </c>
      <c r="B173" s="168" t="s">
        <v>154</v>
      </c>
      <c r="C173" s="168" t="s">
        <v>155</v>
      </c>
      <c r="D173" s="173" t="s">
        <v>173</v>
      </c>
      <c r="E173" s="169">
        <v>1</v>
      </c>
      <c r="F173" s="234"/>
      <c r="G173" s="174">
        <f t="shared" si="2"/>
        <v>0</v>
      </c>
      <c r="H173"/>
      <c r="I173" s="116"/>
      <c r="J173" s="117"/>
      <c r="K173" s="109"/>
      <c r="L173"/>
      <c r="M173"/>
      <c r="N173"/>
      <c r="O173" s="108"/>
    </row>
    <row r="174" spans="1:15" x14ac:dyDescent="0.2">
      <c r="A174" s="167">
        <v>113</v>
      </c>
      <c r="B174" s="168" t="s">
        <v>156</v>
      </c>
      <c r="C174" s="168" t="s">
        <v>157</v>
      </c>
      <c r="D174" s="173" t="s">
        <v>173</v>
      </c>
      <c r="E174" s="169">
        <v>1</v>
      </c>
      <c r="F174" s="234"/>
      <c r="G174" s="174">
        <f t="shared" si="2"/>
        <v>0</v>
      </c>
      <c r="H174"/>
      <c r="I174" s="116"/>
      <c r="J174" s="117"/>
      <c r="K174" s="109"/>
      <c r="L174"/>
      <c r="M174"/>
      <c r="N174"/>
      <c r="O174" s="108"/>
    </row>
    <row r="175" spans="1:15" x14ac:dyDescent="0.2">
      <c r="A175" s="167">
        <v>114</v>
      </c>
      <c r="B175" s="168" t="s">
        <v>158</v>
      </c>
      <c r="C175" s="168" t="s">
        <v>159</v>
      </c>
      <c r="D175" s="173" t="s">
        <v>173</v>
      </c>
      <c r="E175" s="169">
        <v>7</v>
      </c>
      <c r="F175" s="234"/>
      <c r="G175" s="174">
        <f t="shared" si="2"/>
        <v>0</v>
      </c>
      <c r="H175"/>
      <c r="I175" s="116"/>
      <c r="J175" s="117"/>
      <c r="K175" s="109"/>
      <c r="L175"/>
      <c r="M175"/>
      <c r="N175"/>
      <c r="O175" s="108"/>
    </row>
    <row r="176" spans="1:15" x14ac:dyDescent="0.2">
      <c r="A176" s="167">
        <v>115</v>
      </c>
      <c r="B176" s="168" t="s">
        <v>160</v>
      </c>
      <c r="C176" s="168" t="s">
        <v>161</v>
      </c>
      <c r="D176" s="173" t="s">
        <v>173</v>
      </c>
      <c r="E176" s="169">
        <v>2</v>
      </c>
      <c r="F176" s="234"/>
      <c r="G176" s="174">
        <f t="shared" si="2"/>
        <v>0</v>
      </c>
      <c r="H176"/>
      <c r="I176" s="116"/>
      <c r="J176" s="117"/>
      <c r="K176" s="109"/>
      <c r="L176"/>
      <c r="M176"/>
      <c r="N176"/>
      <c r="O176" s="108"/>
    </row>
    <row r="177" spans="1:15" x14ac:dyDescent="0.2">
      <c r="A177" s="167">
        <v>116</v>
      </c>
      <c r="B177" s="168" t="s">
        <v>162</v>
      </c>
      <c r="C177" s="168" t="s">
        <v>163</v>
      </c>
      <c r="D177" s="173" t="s">
        <v>173</v>
      </c>
      <c r="E177" s="169">
        <v>1</v>
      </c>
      <c r="F177" s="234"/>
      <c r="G177" s="174">
        <f t="shared" si="2"/>
        <v>0</v>
      </c>
      <c r="H177"/>
      <c r="I177" s="116"/>
      <c r="J177" s="117"/>
      <c r="K177" s="109"/>
      <c r="L177"/>
      <c r="M177"/>
      <c r="N177"/>
      <c r="O177" s="108"/>
    </row>
    <row r="178" spans="1:15" x14ac:dyDescent="0.2">
      <c r="A178" s="167">
        <v>117</v>
      </c>
      <c r="B178" s="168" t="s">
        <v>168</v>
      </c>
      <c r="C178" s="168" t="s">
        <v>169</v>
      </c>
      <c r="D178" s="173" t="s">
        <v>170</v>
      </c>
      <c r="E178" s="169">
        <v>2</v>
      </c>
      <c r="F178" s="234"/>
      <c r="G178" s="174">
        <f t="shared" si="2"/>
        <v>0</v>
      </c>
      <c r="H178"/>
      <c r="I178" s="116"/>
      <c r="J178" s="117"/>
      <c r="K178" s="109"/>
      <c r="L178"/>
      <c r="M178"/>
      <c r="N178"/>
      <c r="O178" s="108"/>
    </row>
    <row r="179" spans="1:15" x14ac:dyDescent="0.2">
      <c r="A179" s="167">
        <v>118</v>
      </c>
      <c r="B179" s="168" t="s">
        <v>171</v>
      </c>
      <c r="C179" s="168" t="s">
        <v>172</v>
      </c>
      <c r="D179" s="173" t="s">
        <v>173</v>
      </c>
      <c r="E179" s="169">
        <v>15</v>
      </c>
      <c r="F179" s="234"/>
      <c r="G179" s="174">
        <f t="shared" si="2"/>
        <v>0</v>
      </c>
      <c r="H179"/>
      <c r="I179" s="116"/>
      <c r="J179" s="117"/>
      <c r="K179" s="109"/>
      <c r="L179"/>
      <c r="M179"/>
      <c r="N179"/>
      <c r="O179" s="108"/>
    </row>
    <row r="180" spans="1:15" x14ac:dyDescent="0.2">
      <c r="A180" s="167">
        <v>119</v>
      </c>
      <c r="B180" s="168" t="s">
        <v>174</v>
      </c>
      <c r="C180" s="168" t="s">
        <v>175</v>
      </c>
      <c r="D180" s="173" t="s">
        <v>170</v>
      </c>
      <c r="E180" s="169">
        <v>2</v>
      </c>
      <c r="F180" s="234"/>
      <c r="G180" s="174">
        <f t="shared" si="2"/>
        <v>0</v>
      </c>
      <c r="H180"/>
      <c r="I180" s="116"/>
      <c r="J180" s="117"/>
      <c r="K180" s="109"/>
      <c r="L180"/>
      <c r="M180"/>
      <c r="N180"/>
      <c r="O180" s="108"/>
    </row>
    <row r="181" spans="1:15" x14ac:dyDescent="0.2">
      <c r="A181" s="167">
        <v>120</v>
      </c>
      <c r="B181" s="168" t="s">
        <v>164</v>
      </c>
      <c r="C181" s="168" t="s">
        <v>165</v>
      </c>
      <c r="D181" s="173" t="s">
        <v>218</v>
      </c>
      <c r="E181" s="169">
        <v>20</v>
      </c>
      <c r="F181" s="234"/>
      <c r="G181" s="174">
        <f t="shared" si="2"/>
        <v>0</v>
      </c>
      <c r="H181"/>
      <c r="I181" s="116"/>
      <c r="J181" s="117"/>
      <c r="K181" s="109"/>
      <c r="L181"/>
      <c r="M181"/>
      <c r="N181"/>
      <c r="O181" s="108"/>
    </row>
    <row r="182" spans="1:15" x14ac:dyDescent="0.2">
      <c r="A182" s="170"/>
      <c r="B182" s="171" t="s">
        <v>82</v>
      </c>
      <c r="C182" s="171" t="s">
        <v>166</v>
      </c>
      <c r="D182" s="171"/>
      <c r="E182" s="172"/>
      <c r="F182" s="273"/>
      <c r="G182" s="157">
        <f>SUM(G123:G181)</f>
        <v>0</v>
      </c>
      <c r="H182" s="126"/>
      <c r="I182" s="116"/>
      <c r="J182" s="117"/>
      <c r="K182" s="109"/>
      <c r="L182"/>
      <c r="M182"/>
      <c r="N182"/>
      <c r="O182" s="108"/>
    </row>
    <row r="183" spans="1:15" x14ac:dyDescent="0.2">
      <c r="A183" s="123"/>
      <c r="B183" s="124"/>
      <c r="C183" s="124"/>
      <c r="D183" s="124"/>
      <c r="E183" s="125"/>
      <c r="F183" s="275"/>
      <c r="G183" s="126"/>
      <c r="H183" s="126"/>
      <c r="I183" s="116"/>
      <c r="J183" s="117"/>
      <c r="K183" s="109"/>
      <c r="L183"/>
      <c r="M183"/>
      <c r="N183"/>
      <c r="O183" s="108"/>
    </row>
    <row r="184" spans="1:15" x14ac:dyDescent="0.2">
      <c r="A184" s="123"/>
      <c r="B184" s="124"/>
      <c r="C184" s="124"/>
      <c r="D184" s="124"/>
      <c r="E184" s="125"/>
      <c r="F184" s="275"/>
      <c r="G184" s="126"/>
      <c r="H184" s="126"/>
      <c r="I184" s="116"/>
      <c r="J184" s="117"/>
      <c r="K184" s="109"/>
      <c r="L184"/>
      <c r="M184"/>
      <c r="N184"/>
      <c r="O184" s="108"/>
    </row>
    <row r="185" spans="1:15" x14ac:dyDescent="0.2">
      <c r="A185" s="123"/>
      <c r="B185" s="124"/>
      <c r="C185" s="124"/>
      <c r="D185" s="124"/>
      <c r="E185" s="125"/>
      <c r="F185" s="275"/>
      <c r="G185" s="126"/>
      <c r="H185" s="126"/>
      <c r="I185" s="116"/>
      <c r="J185" s="117"/>
      <c r="K185" s="109"/>
      <c r="L185"/>
      <c r="M185"/>
      <c r="N185"/>
      <c r="O185" s="108"/>
    </row>
    <row r="186" spans="1:15" x14ac:dyDescent="0.2">
      <c r="A186" s="123"/>
      <c r="B186" s="124"/>
      <c r="C186" s="124"/>
      <c r="D186" s="124"/>
      <c r="E186" s="125"/>
      <c r="F186" s="275"/>
      <c r="G186" s="126"/>
      <c r="H186" s="126"/>
      <c r="I186" s="116"/>
      <c r="J186" s="117"/>
      <c r="K186" s="109"/>
      <c r="L186"/>
      <c r="M186"/>
      <c r="N186"/>
      <c r="O186" s="108"/>
    </row>
    <row r="187" spans="1:15" x14ac:dyDescent="0.2">
      <c r="A187" s="123"/>
      <c r="B187" s="124"/>
      <c r="C187" s="124"/>
      <c r="D187" s="124"/>
      <c r="E187" s="125"/>
      <c r="F187" s="275"/>
      <c r="G187" s="126"/>
      <c r="H187" s="126"/>
      <c r="I187" s="116"/>
      <c r="J187" s="117"/>
      <c r="K187" s="109"/>
      <c r="L187"/>
      <c r="M187"/>
      <c r="N187"/>
      <c r="O187" s="108"/>
    </row>
    <row r="188" spans="1:15" x14ac:dyDescent="0.2">
      <c r="A188" s="123"/>
      <c r="B188" s="124"/>
      <c r="C188" s="124"/>
      <c r="D188" s="124"/>
      <c r="E188" s="125"/>
      <c r="F188" s="275"/>
      <c r="G188" s="126"/>
      <c r="H188" s="126"/>
      <c r="I188" s="116"/>
      <c r="J188" s="117"/>
      <c r="K188" s="109"/>
      <c r="L188"/>
      <c r="M188"/>
      <c r="N188"/>
      <c r="O188" s="108"/>
    </row>
    <row r="189" spans="1:15" x14ac:dyDescent="0.2">
      <c r="A189" s="123"/>
      <c r="B189" s="124"/>
      <c r="C189" s="124"/>
      <c r="D189" s="124"/>
      <c r="E189" s="125"/>
      <c r="F189" s="275"/>
      <c r="G189" s="126"/>
      <c r="H189" s="126"/>
      <c r="I189" s="116"/>
      <c r="J189" s="117"/>
      <c r="K189" s="109"/>
      <c r="L189"/>
      <c r="M189"/>
      <c r="N189"/>
      <c r="O189" s="108"/>
    </row>
    <row r="190" spans="1:15" x14ac:dyDescent="0.2">
      <c r="A190" s="123"/>
      <c r="B190" s="124"/>
      <c r="C190" s="124"/>
      <c r="D190" s="124"/>
      <c r="E190" s="125"/>
      <c r="F190" s="275"/>
      <c r="G190" s="126"/>
      <c r="H190" s="126"/>
      <c r="I190" s="116"/>
      <c r="J190" s="117"/>
      <c r="K190" s="109"/>
      <c r="L190"/>
      <c r="M190"/>
      <c r="N190"/>
      <c r="O190" s="108"/>
    </row>
    <row r="191" spans="1:15" x14ac:dyDescent="0.2">
      <c r="A191" s="123"/>
      <c r="B191" s="124"/>
      <c r="C191" s="124"/>
      <c r="D191" s="124"/>
      <c r="E191" s="125"/>
      <c r="F191" s="275"/>
      <c r="G191" s="126"/>
      <c r="H191" s="126"/>
      <c r="I191" s="116"/>
      <c r="J191" s="117"/>
      <c r="K191" s="109"/>
      <c r="L191"/>
      <c r="M191"/>
      <c r="N191"/>
      <c r="O191" s="108"/>
    </row>
    <row r="192" spans="1:15" x14ac:dyDescent="0.2">
      <c r="A192" s="123"/>
      <c r="B192" s="124"/>
      <c r="C192" s="124"/>
      <c r="D192" s="124"/>
      <c r="E192" s="125"/>
      <c r="F192" s="275"/>
      <c r="G192" s="126"/>
      <c r="H192" s="126"/>
      <c r="I192" s="116"/>
      <c r="J192" s="117"/>
      <c r="K192" s="109"/>
      <c r="L192"/>
      <c r="M192"/>
      <c r="N192"/>
      <c r="O192" s="108"/>
    </row>
    <row r="193" spans="1:15" x14ac:dyDescent="0.2">
      <c r="A193" s="123"/>
      <c r="B193" s="124"/>
      <c r="C193" s="124"/>
      <c r="D193" s="124"/>
      <c r="E193" s="125"/>
      <c r="F193" s="275"/>
      <c r="G193" s="126"/>
      <c r="H193" s="126"/>
      <c r="I193" s="116"/>
      <c r="J193" s="117"/>
      <c r="K193" s="109"/>
      <c r="L193"/>
      <c r="M193"/>
      <c r="N193"/>
      <c r="O193" s="108"/>
    </row>
    <row r="194" spans="1:15" x14ac:dyDescent="0.2">
      <c r="A194" s="123"/>
      <c r="B194" s="124"/>
      <c r="C194" s="124"/>
      <c r="D194" s="124"/>
      <c r="E194" s="125"/>
      <c r="F194" s="275"/>
      <c r="G194" s="126"/>
      <c r="H194" s="126"/>
      <c r="I194" s="116"/>
      <c r="J194" s="117"/>
      <c r="K194" s="109"/>
      <c r="L194"/>
      <c r="M194"/>
      <c r="N194"/>
      <c r="O194" s="108"/>
    </row>
    <row r="195" spans="1:15" x14ac:dyDescent="0.2">
      <c r="A195" s="123"/>
      <c r="B195" s="124"/>
      <c r="C195" s="124"/>
      <c r="D195" s="124"/>
      <c r="E195" s="125"/>
      <c r="F195" s="275"/>
      <c r="G195" s="126"/>
      <c r="H195" s="126"/>
      <c r="I195" s="116"/>
      <c r="J195" s="117"/>
      <c r="K195" s="109"/>
      <c r="L195"/>
      <c r="M195"/>
      <c r="N195"/>
      <c r="O195" s="108"/>
    </row>
    <row r="196" spans="1:15" x14ac:dyDescent="0.2">
      <c r="A196" s="123"/>
      <c r="B196" s="124"/>
      <c r="C196" s="124"/>
      <c r="D196" s="124"/>
      <c r="E196" s="125"/>
      <c r="F196" s="275"/>
      <c r="G196" s="126"/>
      <c r="H196" s="126"/>
      <c r="I196" s="116"/>
      <c r="J196" s="117"/>
      <c r="K196" s="109"/>
      <c r="L196"/>
      <c r="M196"/>
      <c r="N196"/>
      <c r="O196" s="108"/>
    </row>
    <row r="197" spans="1:15" x14ac:dyDescent="0.2">
      <c r="A197" s="123"/>
      <c r="B197" s="124"/>
      <c r="C197" s="124"/>
      <c r="D197" s="124"/>
      <c r="E197" s="125"/>
      <c r="F197" s="275"/>
      <c r="G197" s="126"/>
      <c r="H197" s="126"/>
      <c r="I197" s="116"/>
      <c r="J197" s="117"/>
      <c r="K197" s="109"/>
      <c r="L197"/>
      <c r="M197"/>
      <c r="N197"/>
      <c r="O197" s="108"/>
    </row>
    <row r="198" spans="1:15" x14ac:dyDescent="0.2">
      <c r="A198" s="123"/>
      <c r="B198" s="124"/>
      <c r="C198" s="124"/>
      <c r="D198" s="124"/>
      <c r="E198" s="125"/>
      <c r="F198" s="275"/>
      <c r="G198" s="126"/>
      <c r="H198" s="126"/>
      <c r="I198" s="116"/>
      <c r="J198" s="117"/>
      <c r="K198" s="109"/>
      <c r="L198"/>
      <c r="M198"/>
      <c r="N198"/>
      <c r="O198" s="108"/>
    </row>
    <row r="199" spans="1:15" x14ac:dyDescent="0.2">
      <c r="A199" s="123"/>
      <c r="B199" s="124"/>
      <c r="C199" s="124"/>
      <c r="D199" s="124"/>
      <c r="E199" s="125"/>
      <c r="F199" s="275"/>
      <c r="G199" s="126"/>
      <c r="H199" s="126"/>
      <c r="I199" s="116"/>
      <c r="J199" s="117"/>
      <c r="K199" s="109"/>
      <c r="L199"/>
      <c r="M199"/>
      <c r="N199"/>
      <c r="O199" s="108"/>
    </row>
    <row r="200" spans="1:15" x14ac:dyDescent="0.2">
      <c r="A200" s="123"/>
      <c r="B200" s="124"/>
      <c r="C200" s="124"/>
      <c r="D200" s="124"/>
      <c r="E200" s="125"/>
      <c r="F200" s="275"/>
      <c r="G200" s="126"/>
      <c r="H200" s="126"/>
      <c r="I200" s="116"/>
      <c r="J200" s="117"/>
      <c r="K200" s="109"/>
      <c r="L200"/>
      <c r="M200"/>
      <c r="N200"/>
      <c r="O200" s="108"/>
    </row>
    <row r="201" spans="1:15" x14ac:dyDescent="0.2">
      <c r="A201" s="123"/>
      <c r="B201" s="124"/>
      <c r="C201" s="124"/>
      <c r="D201" s="124"/>
      <c r="E201" s="125"/>
      <c r="F201" s="275"/>
      <c r="G201" s="126"/>
      <c r="H201" s="126"/>
      <c r="I201" s="116"/>
      <c r="J201" s="117"/>
      <c r="K201" s="109"/>
      <c r="L201"/>
      <c r="M201"/>
      <c r="N201"/>
      <c r="O201" s="108"/>
    </row>
    <row r="202" spans="1:15" x14ac:dyDescent="0.2">
      <c r="A202" s="123"/>
      <c r="B202" s="124"/>
      <c r="C202" s="124"/>
      <c r="D202" s="124"/>
      <c r="E202" s="125"/>
      <c r="F202" s="275"/>
      <c r="G202" s="126"/>
      <c r="H202" s="126"/>
      <c r="I202" s="116"/>
      <c r="J202" s="117"/>
      <c r="K202" s="109"/>
      <c r="L202"/>
      <c r="M202"/>
      <c r="N202"/>
      <c r="O202" s="108"/>
    </row>
    <row r="203" spans="1:15" x14ac:dyDescent="0.2">
      <c r="A203" s="123"/>
      <c r="B203" s="124"/>
      <c r="C203" s="124"/>
      <c r="D203" s="124"/>
      <c r="E203" s="125"/>
      <c r="F203" s="275"/>
      <c r="G203" s="126"/>
      <c r="H203" s="126"/>
      <c r="I203" s="116"/>
      <c r="J203" s="117"/>
      <c r="K203" s="109"/>
      <c r="L203"/>
      <c r="M203"/>
      <c r="N203"/>
      <c r="O203" s="108"/>
    </row>
    <row r="204" spans="1:15" x14ac:dyDescent="0.2">
      <c r="A204" s="123"/>
      <c r="B204" s="124"/>
      <c r="C204" s="124"/>
      <c r="D204" s="124"/>
      <c r="E204" s="125"/>
      <c r="F204" s="275"/>
      <c r="G204" s="126"/>
      <c r="H204" s="126"/>
      <c r="I204" s="116"/>
      <c r="J204" s="117"/>
      <c r="K204" s="109"/>
      <c r="L204"/>
      <c r="M204"/>
      <c r="N204"/>
      <c r="O204" s="108"/>
    </row>
    <row r="205" spans="1:15" x14ac:dyDescent="0.2">
      <c r="A205" s="123"/>
      <c r="B205" s="124"/>
      <c r="C205" s="124"/>
      <c r="D205" s="124"/>
      <c r="E205" s="125"/>
      <c r="F205" s="275"/>
      <c r="G205" s="126"/>
      <c r="H205" s="126"/>
      <c r="I205" s="116"/>
      <c r="J205" s="117"/>
      <c r="K205" s="109"/>
      <c r="L205"/>
      <c r="M205"/>
      <c r="N205"/>
      <c r="O205" s="108"/>
    </row>
    <row r="206" spans="1:15" x14ac:dyDescent="0.2">
      <c r="A206" s="123"/>
      <c r="B206" s="124"/>
      <c r="C206" s="124"/>
      <c r="D206" s="124"/>
      <c r="E206" s="125"/>
      <c r="F206" s="275"/>
      <c r="G206" s="126"/>
      <c r="H206" s="126"/>
      <c r="I206" s="116"/>
      <c r="J206" s="117"/>
      <c r="K206" s="109"/>
      <c r="L206"/>
      <c r="M206"/>
      <c r="N206"/>
      <c r="O206" s="108"/>
    </row>
    <row r="207" spans="1:15" x14ac:dyDescent="0.2">
      <c r="A207" s="123"/>
      <c r="B207" s="124"/>
      <c r="C207" s="124"/>
      <c r="D207" s="124"/>
      <c r="E207" s="125"/>
      <c r="F207" s="275"/>
      <c r="G207" s="126"/>
      <c r="H207" s="126"/>
      <c r="I207" s="116"/>
      <c r="J207" s="117"/>
      <c r="K207" s="109"/>
      <c r="L207"/>
      <c r="M207"/>
      <c r="N207"/>
      <c r="O207" s="108"/>
    </row>
    <row r="208" spans="1:15" x14ac:dyDescent="0.2">
      <c r="A208" s="123"/>
      <c r="B208" s="124"/>
      <c r="C208" s="124"/>
      <c r="D208" s="124"/>
      <c r="E208" s="125"/>
      <c r="F208" s="275"/>
      <c r="G208" s="126"/>
      <c r="H208" s="126"/>
      <c r="I208" s="116"/>
      <c r="J208" s="117"/>
      <c r="K208" s="109"/>
      <c r="L208"/>
      <c r="M208"/>
      <c r="N208"/>
      <c r="O208" s="108"/>
    </row>
    <row r="209" spans="1:15" x14ac:dyDescent="0.2">
      <c r="A209" s="123"/>
      <c r="B209" s="124"/>
      <c r="C209" s="124"/>
      <c r="D209" s="124"/>
      <c r="E209" s="125"/>
      <c r="F209" s="275"/>
      <c r="G209" s="126"/>
      <c r="H209" s="126"/>
      <c r="I209" s="116"/>
      <c r="J209" s="117"/>
      <c r="K209" s="109"/>
      <c r="L209"/>
      <c r="M209"/>
      <c r="N209"/>
      <c r="O209" s="108"/>
    </row>
    <row r="210" spans="1:15" x14ac:dyDescent="0.2">
      <c r="A210" s="123"/>
      <c r="B210" s="124"/>
      <c r="C210" s="124"/>
      <c r="D210" s="124"/>
      <c r="E210" s="125"/>
      <c r="F210" s="275"/>
      <c r="G210" s="126"/>
      <c r="H210" s="126"/>
      <c r="I210" s="116"/>
      <c r="J210" s="117"/>
      <c r="K210" s="109"/>
      <c r="L210"/>
      <c r="M210"/>
      <c r="N210"/>
      <c r="O210" s="108"/>
    </row>
    <row r="211" spans="1:15" x14ac:dyDescent="0.2">
      <c r="A211" s="123"/>
      <c r="B211" s="124"/>
      <c r="C211" s="124"/>
      <c r="D211" s="124"/>
      <c r="E211" s="125"/>
      <c r="F211" s="275"/>
      <c r="G211" s="126"/>
      <c r="H211" s="126"/>
      <c r="I211" s="116"/>
      <c r="J211" s="117"/>
      <c r="K211" s="109"/>
      <c r="L211"/>
      <c r="M211"/>
      <c r="N211"/>
      <c r="O211" s="108"/>
    </row>
    <row r="212" spans="1:15" x14ac:dyDescent="0.2">
      <c r="A212" s="123"/>
      <c r="B212" s="124"/>
      <c r="C212" s="124"/>
      <c r="D212" s="124"/>
      <c r="E212" s="125"/>
      <c r="F212" s="275"/>
      <c r="G212" s="126"/>
      <c r="H212" s="126"/>
      <c r="I212" s="116"/>
      <c r="J212" s="117"/>
      <c r="K212" s="109"/>
      <c r="L212"/>
      <c r="M212"/>
      <c r="N212"/>
      <c r="O212" s="108"/>
    </row>
    <row r="213" spans="1:15" x14ac:dyDescent="0.2">
      <c r="A213" s="123"/>
      <c r="B213" s="124"/>
      <c r="C213" s="124"/>
      <c r="D213" s="124"/>
      <c r="E213" s="125"/>
      <c r="F213" s="275"/>
      <c r="G213" s="126"/>
      <c r="H213" s="126"/>
      <c r="I213" s="116"/>
      <c r="J213" s="117"/>
      <c r="K213" s="109"/>
      <c r="L213"/>
      <c r="M213"/>
      <c r="N213"/>
      <c r="O213" s="108"/>
    </row>
    <row r="214" spans="1:15" x14ac:dyDescent="0.2">
      <c r="A214" s="123"/>
      <c r="B214" s="124"/>
      <c r="C214" s="124"/>
      <c r="D214" s="124"/>
      <c r="E214" s="125"/>
      <c r="F214" s="275"/>
      <c r="G214" s="126"/>
      <c r="H214" s="126"/>
      <c r="I214" s="116"/>
      <c r="J214" s="117"/>
      <c r="K214" s="109"/>
      <c r="L214"/>
      <c r="M214"/>
      <c r="N214"/>
      <c r="O214" s="108"/>
    </row>
    <row r="215" spans="1:15" x14ac:dyDescent="0.2">
      <c r="A215" s="123"/>
      <c r="B215" s="124"/>
      <c r="C215" s="124"/>
      <c r="D215" s="124"/>
      <c r="E215" s="125"/>
      <c r="F215" s="275"/>
      <c r="G215" s="126"/>
      <c r="H215" s="126"/>
      <c r="I215" s="116"/>
      <c r="J215" s="117"/>
      <c r="K215" s="109"/>
      <c r="L215"/>
      <c r="M215"/>
      <c r="N215"/>
      <c r="O215" s="108"/>
    </row>
    <row r="216" spans="1:15" x14ac:dyDescent="0.2">
      <c r="A216" s="123"/>
      <c r="B216" s="124"/>
      <c r="C216" s="124"/>
      <c r="D216" s="124"/>
      <c r="E216" s="125"/>
      <c r="F216" s="275"/>
      <c r="G216" s="126"/>
      <c r="H216" s="126"/>
      <c r="I216" s="116"/>
      <c r="J216" s="117"/>
      <c r="K216" s="109"/>
      <c r="L216"/>
      <c r="M216"/>
      <c r="N216"/>
      <c r="O216" s="108"/>
    </row>
    <row r="217" spans="1:15" x14ac:dyDescent="0.2">
      <c r="A217" s="123"/>
      <c r="B217" s="124"/>
      <c r="C217" s="124"/>
      <c r="D217" s="124"/>
      <c r="E217" s="125"/>
      <c r="F217" s="275"/>
      <c r="G217" s="126"/>
      <c r="H217" s="126"/>
      <c r="I217" s="116"/>
      <c r="J217" s="117"/>
      <c r="K217" s="109"/>
      <c r="L217"/>
      <c r="M217"/>
      <c r="N217"/>
      <c r="O217" s="108"/>
    </row>
    <row r="218" spans="1:15" x14ac:dyDescent="0.2">
      <c r="A218" s="123"/>
      <c r="B218" s="124"/>
      <c r="C218" s="124"/>
      <c r="D218" s="124"/>
      <c r="E218" s="125"/>
      <c r="F218" s="275"/>
      <c r="G218" s="126"/>
      <c r="H218" s="126"/>
      <c r="I218" s="116"/>
      <c r="J218" s="117"/>
      <c r="K218" s="109"/>
      <c r="L218"/>
      <c r="M218"/>
      <c r="N218"/>
      <c r="O218" s="108"/>
    </row>
    <row r="219" spans="1:15" x14ac:dyDescent="0.2">
      <c r="A219" s="123"/>
      <c r="B219" s="124"/>
      <c r="C219" s="124"/>
      <c r="D219" s="124"/>
      <c r="E219" s="125"/>
      <c r="F219" s="275"/>
      <c r="G219" s="126"/>
      <c r="H219" s="126"/>
      <c r="I219" s="116"/>
      <c r="J219" s="117"/>
      <c r="K219" s="109"/>
      <c r="L219"/>
      <c r="M219"/>
      <c r="N219"/>
      <c r="O219" s="108"/>
    </row>
    <row r="220" spans="1:15" x14ac:dyDescent="0.2">
      <c r="A220" s="123"/>
      <c r="B220" s="124"/>
      <c r="C220" s="124"/>
      <c r="D220" s="124"/>
      <c r="E220" s="125"/>
      <c r="F220" s="275"/>
      <c r="G220" s="126"/>
      <c r="H220" s="126"/>
      <c r="I220" s="116"/>
      <c r="J220" s="117"/>
      <c r="K220" s="109"/>
      <c r="L220"/>
      <c r="M220"/>
      <c r="N220"/>
      <c r="O220" s="108"/>
    </row>
    <row r="221" spans="1:15" x14ac:dyDescent="0.2">
      <c r="A221" s="123"/>
      <c r="B221" s="124"/>
      <c r="C221" s="124"/>
      <c r="D221" s="124"/>
      <c r="E221" s="125"/>
      <c r="F221" s="275"/>
      <c r="G221" s="126"/>
      <c r="H221" s="126"/>
      <c r="I221" s="116"/>
      <c r="J221" s="117"/>
      <c r="K221" s="109"/>
      <c r="L221"/>
      <c r="M221"/>
      <c r="N221"/>
      <c r="O221" s="108"/>
    </row>
    <row r="222" spans="1:15" x14ac:dyDescent="0.2">
      <c r="A222" s="123"/>
      <c r="B222" s="124"/>
      <c r="C222" s="124"/>
      <c r="D222" s="124"/>
      <c r="E222" s="125"/>
      <c r="F222" s="275"/>
      <c r="G222" s="126"/>
      <c r="H222" s="126"/>
      <c r="I222" s="116"/>
      <c r="J222" s="117"/>
      <c r="K222" s="109"/>
      <c r="L222"/>
      <c r="M222"/>
      <c r="N222"/>
      <c r="O222" s="108"/>
    </row>
    <row r="223" spans="1:15" x14ac:dyDescent="0.2">
      <c r="A223" s="123"/>
      <c r="B223" s="124"/>
      <c r="C223" s="124"/>
      <c r="D223" s="124"/>
      <c r="E223" s="125"/>
      <c r="F223" s="275"/>
      <c r="G223" s="126"/>
      <c r="H223" s="126"/>
      <c r="I223" s="116"/>
      <c r="J223" s="117"/>
      <c r="K223" s="109"/>
      <c r="L223"/>
      <c r="M223"/>
      <c r="N223"/>
      <c r="O223" s="108"/>
    </row>
    <row r="224" spans="1:15" x14ac:dyDescent="0.2">
      <c r="A224" s="123"/>
      <c r="B224" s="124"/>
      <c r="C224" s="124"/>
      <c r="D224" s="124"/>
      <c r="E224" s="125"/>
      <c r="F224" s="275"/>
      <c r="G224" s="126"/>
      <c r="H224" s="126"/>
      <c r="I224" s="116"/>
      <c r="J224" s="117"/>
      <c r="K224" s="109"/>
      <c r="L224"/>
      <c r="M224"/>
      <c r="N224"/>
      <c r="O224" s="108"/>
    </row>
    <row r="225" spans="1:15" x14ac:dyDescent="0.2">
      <c r="A225" s="123"/>
      <c r="B225" s="124"/>
      <c r="C225" s="124"/>
      <c r="D225" s="124"/>
      <c r="E225" s="125"/>
      <c r="F225" s="275"/>
      <c r="G225" s="126"/>
      <c r="H225" s="126"/>
      <c r="I225" s="116"/>
      <c r="J225" s="117"/>
      <c r="K225" s="109"/>
      <c r="L225"/>
      <c r="M225"/>
      <c r="N225"/>
      <c r="O225" s="108"/>
    </row>
    <row r="226" spans="1:15" x14ac:dyDescent="0.2">
      <c r="A226" s="123"/>
      <c r="B226" s="124"/>
      <c r="C226" s="124"/>
      <c r="D226" s="124"/>
      <c r="E226" s="125"/>
      <c r="F226" s="275"/>
      <c r="G226" s="126"/>
      <c r="H226" s="126"/>
      <c r="I226" s="116"/>
      <c r="J226" s="117"/>
      <c r="K226" s="109"/>
      <c r="L226"/>
      <c r="M226"/>
      <c r="N226"/>
      <c r="O226" s="108"/>
    </row>
    <row r="227" spans="1:15" x14ac:dyDescent="0.2">
      <c r="A227" s="123"/>
      <c r="B227" s="124"/>
      <c r="C227" s="124"/>
      <c r="D227" s="124"/>
      <c r="E227" s="125"/>
      <c r="F227" s="275"/>
      <c r="G227" s="126"/>
      <c r="H227" s="126"/>
      <c r="I227" s="116"/>
      <c r="J227" s="117"/>
      <c r="K227" s="109"/>
      <c r="L227"/>
      <c r="M227"/>
      <c r="N227"/>
      <c r="O227" s="108"/>
    </row>
    <row r="228" spans="1:15" x14ac:dyDescent="0.2">
      <c r="A228" s="123"/>
      <c r="B228" s="124"/>
      <c r="C228" s="124"/>
      <c r="D228" s="124"/>
      <c r="E228" s="125"/>
      <c r="F228" s="275"/>
      <c r="G228" s="126"/>
      <c r="H228" s="126"/>
      <c r="I228" s="116"/>
      <c r="J228" s="117"/>
      <c r="K228" s="109"/>
      <c r="L228"/>
      <c r="M228"/>
      <c r="N228"/>
      <c r="O228" s="108"/>
    </row>
    <row r="229" spans="1:15" x14ac:dyDescent="0.2">
      <c r="A229" s="123"/>
      <c r="B229" s="124"/>
      <c r="C229" s="124"/>
      <c r="D229" s="124"/>
      <c r="E229" s="125"/>
      <c r="F229" s="275"/>
      <c r="G229" s="126"/>
      <c r="H229" s="126"/>
      <c r="I229" s="116"/>
      <c r="J229" s="117"/>
      <c r="K229" s="109"/>
      <c r="L229"/>
      <c r="M229"/>
      <c r="N229"/>
      <c r="O229" s="108"/>
    </row>
    <row r="230" spans="1:15" x14ac:dyDescent="0.2">
      <c r="A230" s="123"/>
      <c r="B230" s="124"/>
      <c r="C230" s="124"/>
      <c r="D230" s="124"/>
      <c r="E230" s="125"/>
      <c r="F230" s="275"/>
      <c r="G230" s="126"/>
      <c r="H230" s="126"/>
      <c r="I230" s="116"/>
      <c r="J230" s="117"/>
      <c r="K230" s="109"/>
      <c r="L230"/>
      <c r="M230"/>
      <c r="N230"/>
      <c r="O230" s="108"/>
    </row>
    <row r="231" spans="1:15" x14ac:dyDescent="0.2">
      <c r="A231" s="123"/>
      <c r="B231" s="124"/>
      <c r="C231" s="124"/>
      <c r="D231" s="124"/>
      <c r="E231" s="125"/>
      <c r="F231" s="275"/>
      <c r="G231" s="126"/>
      <c r="H231" s="126"/>
      <c r="I231" s="116"/>
      <c r="J231" s="117"/>
      <c r="K231" s="109"/>
      <c r="L231"/>
      <c r="M231"/>
      <c r="N231"/>
      <c r="O231" s="108"/>
    </row>
    <row r="232" spans="1:15" x14ac:dyDescent="0.2">
      <c r="A232" s="123"/>
      <c r="B232" s="124"/>
      <c r="C232" s="124"/>
      <c r="D232" s="124"/>
      <c r="E232" s="125"/>
      <c r="F232" s="275"/>
      <c r="G232" s="126"/>
      <c r="H232" s="126"/>
      <c r="I232" s="116"/>
      <c r="J232" s="117"/>
      <c r="K232" s="109"/>
      <c r="L232"/>
      <c r="M232"/>
      <c r="N232"/>
      <c r="O232" s="108"/>
    </row>
    <row r="233" spans="1:15" x14ac:dyDescent="0.2">
      <c r="A233" s="123"/>
      <c r="B233" s="124"/>
      <c r="C233" s="124"/>
      <c r="D233" s="124"/>
      <c r="E233" s="125"/>
      <c r="F233" s="275"/>
      <c r="G233" s="126"/>
      <c r="H233" s="126"/>
      <c r="I233" s="116"/>
      <c r="J233" s="117"/>
      <c r="K233" s="109"/>
      <c r="L233"/>
      <c r="M233"/>
      <c r="N233"/>
      <c r="O233" s="108"/>
    </row>
    <row r="234" spans="1:15" x14ac:dyDescent="0.2">
      <c r="A234" s="123"/>
      <c r="B234" s="124"/>
      <c r="C234" s="124"/>
      <c r="D234" s="124"/>
      <c r="E234" s="125"/>
      <c r="F234" s="275"/>
      <c r="G234" s="126"/>
      <c r="H234" s="126"/>
      <c r="I234" s="116"/>
      <c r="J234" s="117"/>
      <c r="K234" s="109"/>
      <c r="L234"/>
      <c r="M234"/>
      <c r="N234"/>
      <c r="O234" s="108"/>
    </row>
    <row r="235" spans="1:15" x14ac:dyDescent="0.2">
      <c r="A235" s="123"/>
      <c r="B235" s="124"/>
      <c r="C235" s="124"/>
      <c r="D235" s="124"/>
      <c r="E235" s="125"/>
      <c r="F235" s="275"/>
      <c r="G235" s="126"/>
      <c r="H235" s="126"/>
      <c r="I235" s="116"/>
      <c r="J235" s="117"/>
      <c r="K235" s="109"/>
      <c r="L235"/>
      <c r="M235"/>
      <c r="N235"/>
      <c r="O235" s="108"/>
    </row>
    <row r="236" spans="1:15" x14ac:dyDescent="0.2">
      <c r="A236" s="123"/>
      <c r="B236" s="124"/>
      <c r="C236" s="124"/>
      <c r="D236" s="124"/>
      <c r="E236" s="125"/>
      <c r="F236" s="275"/>
      <c r="G236" s="126"/>
      <c r="H236" s="126"/>
      <c r="I236" s="116"/>
      <c r="J236" s="117"/>
      <c r="K236" s="109"/>
      <c r="L236"/>
      <c r="M236"/>
      <c r="N236"/>
      <c r="O236" s="108"/>
    </row>
    <row r="237" spans="1:15" x14ac:dyDescent="0.2">
      <c r="A237" s="123"/>
      <c r="B237" s="124"/>
      <c r="C237" s="124"/>
      <c r="D237" s="124"/>
      <c r="E237" s="125"/>
      <c r="F237" s="275"/>
      <c r="G237" s="126"/>
      <c r="H237" s="126"/>
      <c r="I237" s="116"/>
      <c r="J237" s="117"/>
      <c r="K237" s="109"/>
      <c r="L237"/>
      <c r="M237"/>
      <c r="N237"/>
      <c r="O237" s="108"/>
    </row>
    <row r="238" spans="1:15" x14ac:dyDescent="0.2">
      <c r="A238" s="123"/>
      <c r="B238" s="124"/>
      <c r="C238" s="124"/>
      <c r="D238" s="124"/>
      <c r="E238" s="125"/>
      <c r="F238" s="275"/>
      <c r="G238" s="126"/>
      <c r="H238" s="126"/>
      <c r="I238" s="116"/>
      <c r="J238" s="117"/>
      <c r="K238" s="109"/>
      <c r="L238"/>
      <c r="M238"/>
      <c r="N238"/>
      <c r="O238" s="108"/>
    </row>
    <row r="239" spans="1:15" x14ac:dyDescent="0.2">
      <c r="A239" s="123"/>
      <c r="B239" s="124"/>
      <c r="C239" s="124"/>
      <c r="D239" s="124"/>
      <c r="E239" s="125"/>
      <c r="F239" s="275"/>
      <c r="G239" s="126"/>
      <c r="H239" s="126"/>
      <c r="I239" s="116"/>
      <c r="J239" s="117"/>
      <c r="K239" s="109"/>
      <c r="L239"/>
      <c r="M239"/>
      <c r="N239"/>
      <c r="O239" s="108"/>
    </row>
    <row r="240" spans="1:15" x14ac:dyDescent="0.2">
      <c r="A240" s="123"/>
      <c r="B240" s="124"/>
      <c r="C240" s="124"/>
      <c r="D240" s="124"/>
      <c r="E240" s="125"/>
      <c r="F240" s="275"/>
      <c r="G240" s="126"/>
      <c r="H240" s="126"/>
      <c r="I240" s="116"/>
      <c r="J240" s="117"/>
      <c r="K240" s="109"/>
      <c r="L240"/>
      <c r="M240"/>
      <c r="N240"/>
      <c r="O240" s="108"/>
    </row>
    <row r="241" spans="1:15" x14ac:dyDescent="0.2">
      <c r="A241" s="123"/>
      <c r="B241" s="124"/>
      <c r="C241" s="124"/>
      <c r="D241" s="124"/>
      <c r="E241" s="125"/>
      <c r="F241" s="275"/>
      <c r="G241" s="126"/>
      <c r="H241" s="126"/>
      <c r="I241" s="116"/>
      <c r="J241" s="117"/>
      <c r="K241" s="109"/>
      <c r="L241"/>
      <c r="M241"/>
      <c r="N241"/>
      <c r="O241" s="108"/>
    </row>
    <row r="242" spans="1:15" x14ac:dyDescent="0.2">
      <c r="A242" s="123"/>
      <c r="B242" s="124"/>
      <c r="C242" s="124"/>
      <c r="D242" s="124"/>
      <c r="E242" s="125"/>
      <c r="F242" s="275"/>
      <c r="G242" s="126"/>
      <c r="H242" s="126"/>
      <c r="I242" s="116"/>
      <c r="J242" s="117"/>
      <c r="K242" s="109"/>
      <c r="L242"/>
      <c r="M242"/>
      <c r="N242"/>
      <c r="O242" s="108"/>
    </row>
    <row r="243" spans="1:15" x14ac:dyDescent="0.2">
      <c r="A243" s="123"/>
      <c r="B243" s="124"/>
      <c r="C243" s="124"/>
      <c r="D243" s="124"/>
      <c r="E243" s="125"/>
      <c r="F243" s="275"/>
      <c r="G243" s="126"/>
      <c r="H243" s="126"/>
      <c r="I243" s="116"/>
      <c r="J243" s="117"/>
      <c r="K243" s="109"/>
      <c r="L243"/>
      <c r="M243"/>
      <c r="N243"/>
      <c r="O243" s="108"/>
    </row>
    <row r="244" spans="1:15" x14ac:dyDescent="0.2">
      <c r="A244" s="123"/>
      <c r="B244" s="124"/>
      <c r="C244" s="124"/>
      <c r="D244" s="124"/>
      <c r="E244" s="125"/>
      <c r="F244" s="275"/>
      <c r="G244" s="126"/>
      <c r="H244" s="126"/>
      <c r="I244" s="116"/>
      <c r="J244" s="117"/>
      <c r="K244" s="109"/>
      <c r="L244"/>
      <c r="M244"/>
      <c r="N244"/>
      <c r="O244" s="108"/>
    </row>
    <row r="245" spans="1:15" x14ac:dyDescent="0.2">
      <c r="A245" s="123"/>
      <c r="B245" s="124"/>
      <c r="C245" s="124"/>
      <c r="D245" s="124"/>
      <c r="E245" s="125"/>
      <c r="F245" s="275"/>
      <c r="G245" s="126"/>
      <c r="H245" s="126"/>
      <c r="I245" s="116"/>
      <c r="J245" s="117"/>
      <c r="K245" s="109"/>
      <c r="L245"/>
      <c r="M245"/>
      <c r="N245"/>
      <c r="O245" s="108"/>
    </row>
    <row r="246" spans="1:15" x14ac:dyDescent="0.2">
      <c r="A246" s="123"/>
      <c r="B246" s="124"/>
      <c r="C246" s="124"/>
      <c r="D246" s="124"/>
      <c r="E246" s="125"/>
      <c r="F246" s="275"/>
      <c r="G246" s="126"/>
      <c r="H246" s="126"/>
      <c r="I246" s="116"/>
      <c r="J246" s="117"/>
      <c r="K246" s="109"/>
      <c r="L246"/>
      <c r="M246"/>
      <c r="N246"/>
      <c r="O246" s="108"/>
    </row>
    <row r="247" spans="1:15" x14ac:dyDescent="0.2">
      <c r="A247" s="123"/>
      <c r="B247" s="124"/>
      <c r="C247" s="124"/>
      <c r="D247" s="124"/>
      <c r="E247" s="125"/>
      <c r="F247" s="275"/>
      <c r="G247" s="126"/>
      <c r="H247" s="126"/>
      <c r="I247" s="116"/>
      <c r="J247" s="117"/>
      <c r="K247" s="109"/>
      <c r="L247"/>
      <c r="M247"/>
      <c r="N247"/>
      <c r="O247" s="108"/>
    </row>
    <row r="248" spans="1:15" x14ac:dyDescent="0.2">
      <c r="A248" s="123"/>
      <c r="B248" s="124"/>
      <c r="C248" s="124"/>
      <c r="D248" s="124"/>
      <c r="E248" s="125"/>
      <c r="F248" s="275"/>
      <c r="G248" s="126"/>
      <c r="H248" s="126"/>
      <c r="I248" s="116"/>
      <c r="J248" s="117"/>
      <c r="K248" s="109"/>
      <c r="L248"/>
      <c r="M248"/>
      <c r="N248"/>
      <c r="O248" s="108"/>
    </row>
    <row r="249" spans="1:15" x14ac:dyDescent="0.2">
      <c r="A249" s="123"/>
      <c r="B249" s="124"/>
      <c r="C249" s="124"/>
      <c r="D249" s="124"/>
      <c r="E249" s="125"/>
      <c r="F249" s="275"/>
      <c r="G249" s="126"/>
      <c r="H249" s="126"/>
      <c r="I249" s="116"/>
      <c r="J249" s="117"/>
      <c r="K249" s="109"/>
      <c r="L249"/>
      <c r="M249"/>
      <c r="N249"/>
      <c r="O249" s="108"/>
    </row>
    <row r="250" spans="1:15" x14ac:dyDescent="0.2">
      <c r="A250" s="123"/>
      <c r="B250" s="124"/>
      <c r="C250" s="124"/>
      <c r="D250" s="124"/>
      <c r="E250" s="125"/>
      <c r="F250" s="275"/>
      <c r="G250" s="126"/>
      <c r="H250" s="126"/>
      <c r="I250" s="116"/>
      <c r="J250" s="117"/>
      <c r="K250" s="109"/>
      <c r="L250"/>
      <c r="M250"/>
      <c r="N250"/>
      <c r="O250" s="108"/>
    </row>
    <row r="251" spans="1:15" x14ac:dyDescent="0.2">
      <c r="A251" s="123"/>
      <c r="B251" s="124"/>
      <c r="C251" s="124"/>
      <c r="D251" s="124"/>
      <c r="E251" s="125"/>
      <c r="F251" s="275"/>
      <c r="G251" s="126"/>
      <c r="H251" s="126"/>
      <c r="I251" s="116"/>
      <c r="J251" s="117"/>
      <c r="K251" s="109"/>
      <c r="L251"/>
      <c r="M251"/>
      <c r="N251"/>
      <c r="O251" s="108"/>
    </row>
    <row r="252" spans="1:15" x14ac:dyDescent="0.2">
      <c r="A252" s="123"/>
      <c r="B252" s="124"/>
      <c r="C252" s="124"/>
      <c r="D252" s="124"/>
      <c r="E252" s="125"/>
      <c r="F252" s="275"/>
      <c r="G252" s="126"/>
      <c r="H252" s="126"/>
      <c r="I252" s="116"/>
      <c r="J252" s="117"/>
      <c r="K252" s="109"/>
      <c r="L252"/>
      <c r="M252"/>
      <c r="N252"/>
      <c r="O252" s="108"/>
    </row>
    <row r="253" spans="1:15" x14ac:dyDescent="0.2">
      <c r="A253" s="123"/>
      <c r="B253" s="124"/>
      <c r="C253" s="124"/>
      <c r="D253" s="124"/>
      <c r="E253" s="125"/>
      <c r="F253" s="275"/>
      <c r="G253" s="126"/>
      <c r="H253" s="126"/>
      <c r="I253" s="116"/>
      <c r="J253" s="117"/>
      <c r="K253" s="109"/>
      <c r="L253"/>
      <c r="M253"/>
      <c r="N253"/>
      <c r="O253" s="108"/>
    </row>
    <row r="254" spans="1:15" x14ac:dyDescent="0.2">
      <c r="A254" s="123"/>
      <c r="B254" s="124"/>
      <c r="C254" s="124"/>
      <c r="D254" s="124"/>
      <c r="E254" s="125"/>
      <c r="F254" s="275"/>
      <c r="G254" s="126"/>
      <c r="H254" s="126"/>
      <c r="I254" s="116"/>
      <c r="J254" s="117"/>
      <c r="K254" s="109"/>
      <c r="L254"/>
      <c r="M254"/>
      <c r="N254"/>
      <c r="O254" s="108"/>
    </row>
    <row r="255" spans="1:15" x14ac:dyDescent="0.2">
      <c r="A255" s="123"/>
      <c r="B255" s="124"/>
      <c r="C255" s="124"/>
      <c r="D255" s="124"/>
      <c r="E255" s="125"/>
      <c r="F255" s="275"/>
      <c r="G255" s="126"/>
      <c r="H255" s="126"/>
      <c r="I255" s="116"/>
      <c r="J255" s="117"/>
      <c r="K255" s="109"/>
      <c r="L255"/>
      <c r="M255"/>
      <c r="N255"/>
      <c r="O255" s="108"/>
    </row>
    <row r="256" spans="1:15" x14ac:dyDescent="0.2">
      <c r="A256" s="123"/>
      <c r="B256" s="124"/>
      <c r="C256" s="124"/>
      <c r="D256" s="124"/>
      <c r="E256" s="125"/>
      <c r="F256" s="275"/>
      <c r="G256" s="126"/>
      <c r="H256" s="126"/>
      <c r="I256" s="116"/>
      <c r="J256" s="117"/>
      <c r="K256" s="109"/>
      <c r="L256"/>
      <c r="M256"/>
      <c r="N256"/>
      <c r="O256" s="108"/>
    </row>
    <row r="257" spans="1:15" x14ac:dyDescent="0.2">
      <c r="A257" s="123"/>
      <c r="B257" s="124"/>
      <c r="C257" s="124"/>
      <c r="D257" s="124"/>
      <c r="E257" s="125"/>
      <c r="F257" s="275"/>
      <c r="G257" s="126"/>
      <c r="H257" s="126"/>
      <c r="I257" s="116"/>
      <c r="J257" s="117"/>
      <c r="K257" s="109"/>
      <c r="L257"/>
      <c r="M257"/>
      <c r="N257"/>
      <c r="O257" s="108"/>
    </row>
    <row r="258" spans="1:15" x14ac:dyDescent="0.2">
      <c r="A258" s="123"/>
      <c r="B258" s="124"/>
      <c r="C258" s="124"/>
      <c r="D258" s="124"/>
      <c r="E258" s="125"/>
      <c r="F258" s="275"/>
      <c r="G258" s="126"/>
      <c r="H258" s="126"/>
      <c r="I258" s="116"/>
      <c r="J258" s="117"/>
      <c r="K258" s="109"/>
      <c r="L258"/>
      <c r="M258"/>
      <c r="N258"/>
      <c r="O258" s="108"/>
    </row>
    <row r="259" spans="1:15" x14ac:dyDescent="0.2">
      <c r="A259" s="123"/>
      <c r="B259" s="124"/>
      <c r="C259" s="124"/>
      <c r="D259" s="124"/>
      <c r="E259" s="125"/>
      <c r="F259" s="275"/>
      <c r="G259" s="126"/>
      <c r="H259" s="126"/>
      <c r="I259" s="116"/>
      <c r="J259" s="117"/>
      <c r="K259" s="109"/>
      <c r="L259"/>
      <c r="M259"/>
      <c r="N259"/>
      <c r="O259" s="108"/>
    </row>
    <row r="260" spans="1:15" x14ac:dyDescent="0.2">
      <c r="A260" s="123"/>
      <c r="B260" s="124"/>
      <c r="C260" s="124"/>
      <c r="D260" s="124"/>
      <c r="E260" s="125"/>
      <c r="F260" s="275"/>
      <c r="G260" s="126"/>
      <c r="H260" s="126"/>
      <c r="I260" s="116"/>
      <c r="J260" s="117"/>
      <c r="K260" s="109"/>
      <c r="L260"/>
      <c r="M260"/>
      <c r="N260"/>
      <c r="O260" s="108"/>
    </row>
    <row r="261" spans="1:15" x14ac:dyDescent="0.2">
      <c r="A261" s="123"/>
      <c r="B261" s="124"/>
      <c r="C261" s="124"/>
      <c r="D261" s="124"/>
      <c r="E261" s="125"/>
      <c r="F261" s="275"/>
      <c r="G261" s="126"/>
      <c r="H261" s="126"/>
      <c r="I261" s="116"/>
      <c r="J261" s="117"/>
      <c r="K261" s="109"/>
      <c r="L261"/>
      <c r="M261"/>
      <c r="N261"/>
      <c r="O261" s="108"/>
    </row>
    <row r="262" spans="1:15" x14ac:dyDescent="0.2">
      <c r="A262" s="123"/>
      <c r="B262" s="124"/>
      <c r="C262" s="124"/>
      <c r="D262" s="124"/>
      <c r="E262" s="125"/>
      <c r="F262" s="275"/>
      <c r="G262" s="126"/>
      <c r="H262" s="126"/>
      <c r="I262" s="116"/>
      <c r="J262" s="117"/>
      <c r="K262" s="109"/>
      <c r="L262"/>
      <c r="M262"/>
      <c r="N262"/>
      <c r="O262" s="108"/>
    </row>
    <row r="263" spans="1:15" x14ac:dyDescent="0.2">
      <c r="A263" s="123"/>
      <c r="B263" s="124"/>
      <c r="C263" s="124"/>
      <c r="D263" s="124"/>
      <c r="E263" s="125"/>
      <c r="F263" s="275"/>
      <c r="G263" s="126"/>
      <c r="H263" s="126"/>
      <c r="I263" s="116"/>
      <c r="J263" s="117"/>
      <c r="K263" s="109"/>
      <c r="L263"/>
      <c r="M263"/>
      <c r="N263"/>
      <c r="O263" s="108"/>
    </row>
    <row r="264" spans="1:15" x14ac:dyDescent="0.2">
      <c r="A264" s="123"/>
      <c r="B264" s="124"/>
      <c r="C264" s="124"/>
      <c r="D264" s="124"/>
      <c r="E264" s="125"/>
      <c r="F264" s="275"/>
      <c r="G264" s="126"/>
      <c r="H264" s="126"/>
      <c r="I264" s="116"/>
      <c r="J264" s="117"/>
      <c r="K264" s="109"/>
      <c r="L264"/>
      <c r="M264"/>
      <c r="N264"/>
      <c r="O264" s="108"/>
    </row>
    <row r="265" spans="1:15" x14ac:dyDescent="0.2">
      <c r="A265" s="123"/>
      <c r="B265" s="124"/>
      <c r="C265" s="124"/>
      <c r="D265" s="124"/>
      <c r="E265" s="125"/>
      <c r="F265" s="275"/>
      <c r="G265" s="126"/>
      <c r="H265" s="126"/>
      <c r="I265" s="116"/>
      <c r="J265" s="117"/>
      <c r="K265" s="109"/>
      <c r="L265"/>
      <c r="M265"/>
      <c r="N265"/>
      <c r="O265" s="108"/>
    </row>
    <row r="266" spans="1:15" x14ac:dyDescent="0.2">
      <c r="A266" s="123"/>
      <c r="B266" s="124"/>
      <c r="C266" s="124"/>
      <c r="D266" s="124"/>
      <c r="E266" s="125"/>
      <c r="F266" s="275"/>
      <c r="G266" s="126"/>
      <c r="H266" s="126"/>
      <c r="I266" s="116"/>
      <c r="J266" s="117"/>
      <c r="K266" s="109"/>
      <c r="L266"/>
      <c r="M266"/>
      <c r="N266"/>
      <c r="O266" s="108"/>
    </row>
    <row r="267" spans="1:15" x14ac:dyDescent="0.2">
      <c r="A267" s="123"/>
      <c r="B267" s="124"/>
      <c r="C267" s="124"/>
      <c r="D267" s="124"/>
      <c r="E267" s="125"/>
      <c r="F267" s="275"/>
      <c r="G267" s="126"/>
      <c r="H267" s="126"/>
      <c r="I267" s="116"/>
      <c r="J267" s="117"/>
      <c r="K267" s="109"/>
      <c r="L267"/>
      <c r="M267"/>
      <c r="N267"/>
      <c r="O267" s="108"/>
    </row>
    <row r="268" spans="1:15" x14ac:dyDescent="0.2">
      <c r="A268" s="123"/>
      <c r="B268" s="124"/>
      <c r="C268" s="124"/>
      <c r="D268" s="124"/>
      <c r="E268" s="125"/>
      <c r="F268" s="275"/>
      <c r="G268" s="126"/>
      <c r="H268" s="126"/>
      <c r="I268" s="116"/>
      <c r="J268" s="117"/>
      <c r="K268" s="109"/>
      <c r="L268"/>
      <c r="M268"/>
      <c r="N268"/>
      <c r="O268" s="108"/>
    </row>
    <row r="269" spans="1:15" x14ac:dyDescent="0.2">
      <c r="A269" s="123"/>
      <c r="B269" s="124"/>
      <c r="C269" s="124"/>
      <c r="D269" s="124"/>
      <c r="E269" s="125"/>
      <c r="F269" s="275"/>
      <c r="G269" s="126"/>
      <c r="H269" s="126"/>
      <c r="I269" s="116"/>
      <c r="J269" s="117"/>
      <c r="K269" s="109"/>
      <c r="L269"/>
      <c r="M269"/>
      <c r="N269"/>
      <c r="O269" s="108"/>
    </row>
    <row r="270" spans="1:15" x14ac:dyDescent="0.2">
      <c r="A270" s="123"/>
      <c r="B270" s="124"/>
      <c r="C270" s="124"/>
      <c r="D270" s="124"/>
      <c r="E270" s="125"/>
      <c r="F270" s="275"/>
      <c r="G270" s="126"/>
      <c r="H270" s="126"/>
      <c r="I270" s="116"/>
      <c r="J270" s="117"/>
      <c r="K270" s="109"/>
      <c r="L270"/>
      <c r="M270"/>
      <c r="N270"/>
      <c r="O270" s="108"/>
    </row>
    <row r="271" spans="1:15" x14ac:dyDescent="0.2">
      <c r="A271" s="123"/>
      <c r="B271" s="124"/>
      <c r="C271" s="124"/>
      <c r="D271" s="124"/>
      <c r="E271" s="125"/>
      <c r="F271" s="275"/>
      <c r="G271" s="126"/>
      <c r="H271" s="126"/>
      <c r="I271" s="116"/>
      <c r="J271" s="117"/>
      <c r="K271" s="109"/>
      <c r="L271"/>
      <c r="M271"/>
      <c r="N271"/>
      <c r="O271" s="108"/>
    </row>
    <row r="272" spans="1:15" x14ac:dyDescent="0.2">
      <c r="A272" s="123"/>
      <c r="B272" s="124"/>
      <c r="C272" s="124"/>
      <c r="D272" s="124"/>
      <c r="E272" s="125"/>
      <c r="F272" s="275"/>
      <c r="G272" s="126"/>
      <c r="H272" s="126"/>
      <c r="I272" s="116"/>
      <c r="J272" s="117"/>
      <c r="K272" s="109"/>
      <c r="L272"/>
      <c r="M272"/>
      <c r="N272"/>
      <c r="O272" s="108"/>
    </row>
    <row r="273" spans="1:15" x14ac:dyDescent="0.2">
      <c r="A273" s="123"/>
      <c r="B273" s="124"/>
      <c r="C273" s="124"/>
      <c r="D273" s="124"/>
      <c r="E273" s="125"/>
      <c r="F273" s="275"/>
      <c r="G273" s="126"/>
      <c r="H273" s="126"/>
      <c r="I273" s="116"/>
      <c r="J273" s="117"/>
      <c r="K273" s="109"/>
      <c r="L273"/>
      <c r="M273"/>
      <c r="N273"/>
      <c r="O273" s="108"/>
    </row>
    <row r="274" spans="1:15" x14ac:dyDescent="0.2">
      <c r="A274" s="123"/>
      <c r="B274" s="124"/>
      <c r="C274" s="124"/>
      <c r="D274" s="124"/>
      <c r="E274" s="125"/>
      <c r="F274" s="275"/>
      <c r="G274" s="126"/>
      <c r="H274" s="126"/>
      <c r="I274" s="116"/>
      <c r="J274" s="117"/>
      <c r="K274" s="109"/>
      <c r="L274"/>
      <c r="M274"/>
      <c r="N274"/>
      <c r="O274" s="108"/>
    </row>
    <row r="275" spans="1:15" x14ac:dyDescent="0.2">
      <c r="A275" s="123"/>
      <c r="B275" s="124"/>
      <c r="C275" s="124"/>
      <c r="D275" s="124"/>
      <c r="E275" s="125"/>
      <c r="F275" s="275"/>
      <c r="G275" s="126"/>
      <c r="H275" s="126"/>
      <c r="I275" s="116"/>
      <c r="J275" s="117"/>
      <c r="K275" s="109"/>
      <c r="L275"/>
      <c r="M275"/>
      <c r="N275"/>
      <c r="O275" s="108"/>
    </row>
    <row r="276" spans="1:15" x14ac:dyDescent="0.2">
      <c r="A276" s="123"/>
      <c r="B276" s="124"/>
      <c r="C276" s="124"/>
      <c r="D276" s="124"/>
      <c r="E276" s="125"/>
      <c r="F276" s="275"/>
      <c r="G276" s="126"/>
      <c r="H276" s="126"/>
      <c r="I276" s="116"/>
      <c r="J276" s="117"/>
      <c r="K276" s="109"/>
      <c r="L276"/>
      <c r="M276"/>
      <c r="N276"/>
      <c r="O276" s="108"/>
    </row>
    <row r="277" spans="1:15" x14ac:dyDescent="0.2">
      <c r="A277" s="123"/>
      <c r="B277" s="124"/>
      <c r="C277" s="124"/>
      <c r="D277" s="124"/>
      <c r="E277" s="125"/>
      <c r="F277" s="275"/>
      <c r="G277" s="126"/>
      <c r="H277" s="126"/>
      <c r="I277" s="116"/>
      <c r="J277" s="117"/>
      <c r="K277" s="109"/>
      <c r="L277"/>
      <c r="M277"/>
      <c r="N277"/>
      <c r="O277" s="108"/>
    </row>
    <row r="278" spans="1:15" x14ac:dyDescent="0.2">
      <c r="A278" s="123"/>
      <c r="B278" s="124"/>
      <c r="C278" s="124"/>
      <c r="D278" s="124"/>
      <c r="E278" s="125"/>
      <c r="F278" s="275"/>
      <c r="G278" s="126"/>
      <c r="H278" s="126"/>
      <c r="I278" s="116"/>
      <c r="J278" s="117"/>
      <c r="K278" s="109"/>
      <c r="L278"/>
      <c r="M278"/>
      <c r="N278"/>
      <c r="O278" s="108"/>
    </row>
    <row r="279" spans="1:15" x14ac:dyDescent="0.2">
      <c r="A279" s="123"/>
      <c r="B279" s="124"/>
      <c r="C279" s="124"/>
      <c r="D279" s="124"/>
      <c r="E279" s="125"/>
      <c r="F279" s="275"/>
      <c r="G279" s="126"/>
      <c r="H279" s="126"/>
      <c r="I279" s="116"/>
      <c r="J279" s="117"/>
      <c r="K279" s="109"/>
      <c r="L279"/>
      <c r="M279"/>
      <c r="N279"/>
      <c r="O279" s="108"/>
    </row>
    <row r="280" spans="1:15" x14ac:dyDescent="0.2">
      <c r="A280" s="123"/>
      <c r="B280" s="124"/>
      <c r="C280" s="124"/>
      <c r="D280" s="124"/>
      <c r="E280" s="125"/>
      <c r="F280" s="275"/>
      <c r="G280" s="126"/>
      <c r="H280" s="126"/>
      <c r="I280" s="116"/>
      <c r="J280" s="117"/>
      <c r="K280" s="109"/>
      <c r="L280"/>
      <c r="M280"/>
      <c r="N280"/>
      <c r="O280" s="108"/>
    </row>
    <row r="281" spans="1:15" x14ac:dyDescent="0.2">
      <c r="A281" s="123"/>
      <c r="B281" s="124"/>
      <c r="C281" s="124"/>
      <c r="D281" s="124"/>
      <c r="E281" s="125"/>
      <c r="F281" s="275"/>
      <c r="G281" s="126"/>
      <c r="H281" s="126"/>
      <c r="I281" s="116"/>
      <c r="J281" s="117"/>
      <c r="K281" s="109"/>
      <c r="L281"/>
      <c r="M281"/>
      <c r="N281"/>
      <c r="O281" s="108"/>
    </row>
    <row r="282" spans="1:15" x14ac:dyDescent="0.2">
      <c r="A282" s="123"/>
      <c r="B282" s="124"/>
      <c r="C282" s="124"/>
      <c r="D282" s="124"/>
      <c r="E282" s="125"/>
      <c r="F282" s="275"/>
      <c r="G282" s="126"/>
      <c r="H282" s="126"/>
      <c r="I282" s="116"/>
      <c r="J282" s="117"/>
      <c r="K282" s="109"/>
      <c r="L282"/>
      <c r="M282"/>
      <c r="N282"/>
      <c r="O282" s="108"/>
    </row>
    <row r="283" spans="1:15" x14ac:dyDescent="0.2">
      <c r="A283" s="123"/>
      <c r="B283" s="124"/>
      <c r="C283" s="124"/>
      <c r="D283" s="124"/>
      <c r="E283" s="125"/>
      <c r="F283" s="275"/>
      <c r="G283" s="126"/>
      <c r="H283" s="126"/>
      <c r="I283" s="116"/>
      <c r="J283" s="117"/>
      <c r="K283" s="109"/>
      <c r="L283"/>
      <c r="M283"/>
      <c r="N283"/>
      <c r="O283" s="108"/>
    </row>
    <row r="284" spans="1:15" x14ac:dyDescent="0.2">
      <c r="A284" s="123"/>
      <c r="B284" s="124"/>
      <c r="C284" s="124"/>
      <c r="D284" s="124"/>
      <c r="E284" s="125"/>
      <c r="F284" s="275"/>
      <c r="G284" s="126"/>
      <c r="H284" s="126"/>
      <c r="I284" s="116"/>
      <c r="J284" s="117"/>
      <c r="K284" s="109"/>
      <c r="L284"/>
      <c r="M284"/>
      <c r="N284"/>
      <c r="O284" s="108"/>
    </row>
    <row r="285" spans="1:15" x14ac:dyDescent="0.2">
      <c r="A285" s="123"/>
      <c r="B285" s="124"/>
      <c r="C285" s="124"/>
      <c r="D285" s="124"/>
      <c r="E285" s="125"/>
      <c r="F285" s="275"/>
      <c r="G285" s="126"/>
      <c r="H285" s="126"/>
      <c r="I285" s="116"/>
      <c r="J285" s="117"/>
      <c r="K285" s="109"/>
      <c r="L285"/>
      <c r="M285"/>
      <c r="N285"/>
      <c r="O285" s="108"/>
    </row>
    <row r="286" spans="1:15" x14ac:dyDescent="0.2">
      <c r="A286" s="123"/>
      <c r="B286" s="124"/>
      <c r="C286" s="124"/>
      <c r="D286" s="124"/>
      <c r="E286" s="125"/>
      <c r="F286" s="275"/>
      <c r="G286" s="126"/>
      <c r="H286" s="126"/>
      <c r="I286" s="116"/>
      <c r="J286" s="117"/>
      <c r="K286" s="109"/>
      <c r="L286"/>
      <c r="M286"/>
      <c r="N286"/>
      <c r="O286" s="108"/>
    </row>
    <row r="287" spans="1:15" x14ac:dyDescent="0.2">
      <c r="A287" s="123"/>
      <c r="B287" s="124"/>
      <c r="C287" s="124"/>
      <c r="D287" s="124"/>
      <c r="E287" s="125"/>
      <c r="F287" s="275"/>
      <c r="G287" s="126"/>
      <c r="H287" s="126"/>
      <c r="I287" s="116"/>
      <c r="J287" s="117"/>
      <c r="K287" s="109"/>
      <c r="L287"/>
      <c r="M287"/>
      <c r="N287"/>
      <c r="O287" s="108"/>
    </row>
    <row r="288" spans="1:15" x14ac:dyDescent="0.2">
      <c r="A288" s="123"/>
      <c r="B288" s="124"/>
      <c r="C288" s="124"/>
      <c r="D288" s="124"/>
      <c r="E288" s="125"/>
      <c r="F288" s="275"/>
      <c r="G288" s="126"/>
      <c r="H288" s="126"/>
      <c r="I288" s="116"/>
      <c r="J288" s="117"/>
      <c r="K288" s="109"/>
      <c r="L288"/>
      <c r="M288"/>
      <c r="N288"/>
      <c r="O288" s="108"/>
    </row>
    <row r="289" spans="1:15" x14ac:dyDescent="0.2">
      <c r="A289" s="123"/>
      <c r="B289" s="124"/>
      <c r="C289" s="124"/>
      <c r="D289" s="124"/>
      <c r="E289" s="125"/>
      <c r="F289" s="275"/>
      <c r="G289" s="126"/>
      <c r="H289" s="126"/>
      <c r="I289" s="116"/>
      <c r="J289" s="117"/>
      <c r="K289" s="109"/>
      <c r="L289"/>
      <c r="M289"/>
      <c r="N289"/>
      <c r="O289" s="108"/>
    </row>
    <row r="290" spans="1:15" x14ac:dyDescent="0.2">
      <c r="A290" s="123"/>
      <c r="B290" s="124"/>
      <c r="C290" s="124"/>
      <c r="D290" s="124"/>
      <c r="E290" s="125"/>
      <c r="F290" s="275"/>
      <c r="G290" s="126"/>
      <c r="H290" s="126"/>
      <c r="I290" s="116"/>
      <c r="J290" s="117"/>
      <c r="K290" s="109"/>
      <c r="L290"/>
      <c r="M290"/>
      <c r="N290"/>
      <c r="O290" s="108"/>
    </row>
    <row r="291" spans="1:15" x14ac:dyDescent="0.2">
      <c r="A291" s="123"/>
      <c r="B291" s="124"/>
      <c r="C291" s="124"/>
      <c r="D291" s="124"/>
      <c r="E291" s="125"/>
      <c r="F291" s="275"/>
      <c r="G291" s="126"/>
      <c r="H291" s="126"/>
      <c r="I291" s="116"/>
      <c r="J291" s="117"/>
      <c r="K291" s="109"/>
      <c r="L291"/>
      <c r="M291"/>
      <c r="N291"/>
      <c r="O291" s="108"/>
    </row>
    <row r="292" spans="1:15" x14ac:dyDescent="0.2">
      <c r="A292" s="123"/>
      <c r="B292" s="124"/>
      <c r="C292" s="124"/>
      <c r="D292" s="124"/>
      <c r="E292" s="125"/>
      <c r="F292" s="275"/>
      <c r="G292" s="126"/>
      <c r="H292" s="126"/>
      <c r="I292" s="116"/>
      <c r="J292" s="117"/>
      <c r="K292" s="109"/>
      <c r="L292"/>
      <c r="M292"/>
      <c r="N292"/>
      <c r="O292" s="108"/>
    </row>
    <row r="293" spans="1:15" x14ac:dyDescent="0.2">
      <c r="A293" s="123"/>
      <c r="B293" s="124"/>
      <c r="C293" s="124"/>
      <c r="D293" s="124"/>
      <c r="E293" s="125"/>
      <c r="F293" s="275"/>
      <c r="G293" s="126"/>
      <c r="H293" s="126"/>
      <c r="I293" s="116"/>
      <c r="J293" s="117"/>
      <c r="K293" s="109"/>
      <c r="L293"/>
      <c r="M293"/>
      <c r="N293"/>
      <c r="O293" s="108"/>
    </row>
    <row r="294" spans="1:15" x14ac:dyDescent="0.2">
      <c r="A294" s="123"/>
      <c r="B294" s="124"/>
      <c r="C294" s="124"/>
      <c r="D294" s="124"/>
      <c r="E294" s="125"/>
      <c r="F294" s="275"/>
      <c r="G294" s="126"/>
      <c r="H294" s="126"/>
      <c r="I294" s="116"/>
      <c r="J294" s="117"/>
      <c r="K294" s="109"/>
      <c r="L294"/>
      <c r="M294"/>
      <c r="N294"/>
      <c r="O294" s="108"/>
    </row>
    <row r="295" spans="1:15" x14ac:dyDescent="0.2">
      <c r="A295" s="123"/>
      <c r="B295" s="124"/>
      <c r="C295" s="124"/>
      <c r="D295" s="124"/>
      <c r="E295" s="125"/>
      <c r="F295" s="275"/>
      <c r="G295" s="126"/>
      <c r="H295" s="126"/>
      <c r="I295" s="116"/>
      <c r="J295" s="117"/>
      <c r="K295" s="109"/>
      <c r="L295"/>
      <c r="M295"/>
      <c r="N295"/>
      <c r="O295" s="108"/>
    </row>
    <row r="296" spans="1:15" x14ac:dyDescent="0.2">
      <c r="A296" s="123"/>
      <c r="B296" s="124"/>
      <c r="C296" s="124"/>
      <c r="D296" s="124"/>
      <c r="E296" s="125"/>
      <c r="F296" s="275"/>
      <c r="G296" s="126"/>
      <c r="H296" s="126"/>
      <c r="I296" s="116"/>
      <c r="J296" s="117"/>
      <c r="K296" s="109"/>
      <c r="L296"/>
      <c r="M296"/>
      <c r="N296"/>
      <c r="O296" s="108"/>
    </row>
    <row r="297" spans="1:15" x14ac:dyDescent="0.2">
      <c r="E297" s="94"/>
      <c r="F297" s="93"/>
      <c r="G297" s="93"/>
      <c r="H297" s="109"/>
      <c r="I297" s="109"/>
      <c r="J297" s="109"/>
      <c r="K297" s="109"/>
      <c r="L297" s="109"/>
    </row>
    <row r="298" spans="1:15" x14ac:dyDescent="0.2">
      <c r="E298" s="94"/>
      <c r="F298" s="93"/>
      <c r="G298" s="93"/>
      <c r="H298" s="109"/>
      <c r="I298" s="109"/>
      <c r="J298" s="109"/>
      <c r="K298" s="109"/>
      <c r="L298" s="109"/>
    </row>
    <row r="299" spans="1:15" x14ac:dyDescent="0.2">
      <c r="E299" s="94"/>
      <c r="F299" s="93"/>
      <c r="G299" s="93"/>
      <c r="H299" s="109"/>
      <c r="I299" s="109"/>
      <c r="J299" s="109"/>
      <c r="K299" s="109"/>
      <c r="L299" s="109"/>
    </row>
    <row r="300" spans="1:15" x14ac:dyDescent="0.2">
      <c r="E300" s="94"/>
      <c r="F300" s="93"/>
      <c r="G300" s="93"/>
      <c r="H300" s="109"/>
      <c r="I300" s="109"/>
      <c r="J300" s="109"/>
      <c r="K300" s="109"/>
      <c r="L300" s="109"/>
    </row>
    <row r="301" spans="1:15" x14ac:dyDescent="0.2">
      <c r="A301"/>
      <c r="B301"/>
      <c r="C301"/>
      <c r="D301"/>
      <c r="E301" s="94"/>
      <c r="F301" s="93"/>
      <c r="G301" s="93"/>
      <c r="H301" s="109"/>
      <c r="I301" s="109"/>
      <c r="J301" s="109"/>
      <c r="K301" s="109"/>
      <c r="L301" s="109"/>
    </row>
    <row r="302" spans="1:15" x14ac:dyDescent="0.2">
      <c r="A302"/>
      <c r="B302"/>
      <c r="C302"/>
      <c r="D302"/>
      <c r="E302" s="94"/>
      <c r="F302" s="93"/>
      <c r="G302" s="93"/>
      <c r="H302" s="109"/>
      <c r="I302" s="109"/>
      <c r="J302" s="109"/>
      <c r="K302" s="109"/>
      <c r="L302" s="109"/>
    </row>
    <row r="303" spans="1:15" x14ac:dyDescent="0.2">
      <c r="A303"/>
      <c r="B303"/>
      <c r="C303"/>
      <c r="D303"/>
      <c r="E303" s="94"/>
      <c r="F303" s="93"/>
      <c r="G303" s="93"/>
      <c r="H303" s="109"/>
      <c r="I303" s="109"/>
      <c r="J303" s="109"/>
      <c r="K303" s="109"/>
      <c r="L303" s="109"/>
    </row>
    <row r="304" spans="1:15" x14ac:dyDescent="0.2">
      <c r="A304"/>
      <c r="B304"/>
      <c r="C304"/>
      <c r="D304"/>
      <c r="E304" s="94"/>
      <c r="F304" s="93"/>
      <c r="G304" s="93"/>
      <c r="H304" s="109"/>
      <c r="I304" s="109"/>
      <c r="J304" s="109"/>
      <c r="K304" s="109"/>
      <c r="L304" s="109"/>
    </row>
    <row r="305" spans="1:12" x14ac:dyDescent="0.2">
      <c r="A305"/>
      <c r="B305"/>
      <c r="C305"/>
      <c r="D305"/>
      <c r="E305" s="94"/>
      <c r="F305" s="93"/>
      <c r="G305" s="93"/>
      <c r="H305" s="109"/>
      <c r="I305" s="109"/>
      <c r="J305" s="109"/>
      <c r="K305" s="109"/>
      <c r="L305" s="109"/>
    </row>
    <row r="306" spans="1:12" x14ac:dyDescent="0.2">
      <c r="A306"/>
      <c r="B306"/>
      <c r="C306"/>
      <c r="D306"/>
      <c r="E306" s="94"/>
      <c r="F306" s="93"/>
      <c r="G306" s="93"/>
      <c r="H306" s="109"/>
      <c r="I306" s="109"/>
      <c r="J306" s="109"/>
      <c r="K306" s="109"/>
      <c r="L306" s="109"/>
    </row>
    <row r="307" spans="1:12" x14ac:dyDescent="0.2">
      <c r="A307"/>
      <c r="B307"/>
      <c r="C307"/>
      <c r="D307"/>
      <c r="E307" s="94"/>
      <c r="F307" s="93"/>
      <c r="G307" s="93"/>
      <c r="H307" s="109"/>
      <c r="I307" s="109"/>
      <c r="J307" s="109"/>
      <c r="K307" s="109"/>
      <c r="L307" s="109"/>
    </row>
    <row r="308" spans="1:12" x14ac:dyDescent="0.2">
      <c r="A308"/>
      <c r="B308"/>
      <c r="C308"/>
      <c r="D308"/>
      <c r="E308" s="94"/>
      <c r="F308" s="93"/>
      <c r="G308" s="93"/>
      <c r="H308" s="109"/>
      <c r="I308" s="109"/>
      <c r="J308" s="109"/>
      <c r="K308" s="109"/>
      <c r="L308" s="109"/>
    </row>
    <row r="309" spans="1:12" x14ac:dyDescent="0.2">
      <c r="A309"/>
      <c r="B309"/>
      <c r="C309"/>
      <c r="D309"/>
      <c r="E309" s="94"/>
      <c r="F309" s="93"/>
      <c r="G309" s="93"/>
      <c r="H309" s="109"/>
      <c r="I309" s="109"/>
      <c r="J309" s="109"/>
      <c r="K309" s="109"/>
      <c r="L309" s="109"/>
    </row>
    <row r="310" spans="1:12" x14ac:dyDescent="0.2">
      <c r="A310"/>
      <c r="B310"/>
      <c r="C310"/>
      <c r="D310"/>
      <c r="E310" s="94"/>
      <c r="F310" s="93"/>
      <c r="G310" s="93"/>
      <c r="H310" s="109"/>
      <c r="I310" s="109"/>
      <c r="J310" s="109"/>
      <c r="K310" s="109"/>
      <c r="L310" s="109"/>
    </row>
    <row r="311" spans="1:12" x14ac:dyDescent="0.2">
      <c r="A311"/>
      <c r="B311"/>
      <c r="C311"/>
      <c r="D311"/>
      <c r="E311" s="94"/>
      <c r="F311" s="93"/>
      <c r="G311" s="93"/>
      <c r="H311" s="109"/>
      <c r="I311" s="109"/>
      <c r="J311" s="109"/>
      <c r="K311" s="109"/>
      <c r="L311" s="109"/>
    </row>
    <row r="312" spans="1:12" x14ac:dyDescent="0.2">
      <c r="A312"/>
      <c r="B312"/>
      <c r="C312"/>
      <c r="D312"/>
      <c r="E312" s="94"/>
      <c r="F312" s="93"/>
      <c r="G312" s="93"/>
      <c r="H312" s="109"/>
      <c r="I312" s="109"/>
      <c r="J312" s="109"/>
      <c r="K312" s="109"/>
      <c r="L312" s="109"/>
    </row>
    <row r="313" spans="1:12" x14ac:dyDescent="0.2">
      <c r="A313" s="110"/>
      <c r="B313" s="110"/>
      <c r="C313"/>
      <c r="D313"/>
      <c r="E313"/>
      <c r="F313" s="93"/>
      <c r="G313" s="93"/>
      <c r="H313" s="109"/>
      <c r="I313" s="109"/>
      <c r="J313" s="109"/>
      <c r="K313" s="109"/>
      <c r="L313" s="109"/>
    </row>
    <row r="314" spans="1:12" x14ac:dyDescent="0.2">
      <c r="A314" s="109"/>
      <c r="B314" s="109"/>
      <c r="C314" s="111"/>
      <c r="D314" s="111"/>
      <c r="E314" s="112"/>
      <c r="F314" s="113"/>
      <c r="G314" s="113"/>
      <c r="H314" s="109"/>
      <c r="I314" s="109"/>
      <c r="J314" s="109"/>
      <c r="K314" s="109"/>
      <c r="L314" s="109"/>
    </row>
    <row r="315" spans="1:12" x14ac:dyDescent="0.2">
      <c r="A315" s="114"/>
      <c r="B315" s="114"/>
      <c r="C315" s="109"/>
      <c r="D315" s="109"/>
      <c r="E315" s="115"/>
      <c r="F315" s="276"/>
      <c r="G315" s="276"/>
      <c r="H315" s="109"/>
      <c r="I315" s="109"/>
      <c r="J315" s="109"/>
      <c r="K315" s="109"/>
      <c r="L315" s="109"/>
    </row>
    <row r="316" spans="1:12" x14ac:dyDescent="0.2">
      <c r="A316" s="109"/>
      <c r="B316" s="109"/>
      <c r="C316" s="109"/>
      <c r="D316" s="109"/>
      <c r="E316" s="115"/>
      <c r="F316" s="276"/>
      <c r="G316" s="276"/>
      <c r="H316"/>
      <c r="I316"/>
      <c r="J316"/>
      <c r="K316"/>
      <c r="L316"/>
    </row>
    <row r="317" spans="1:12" x14ac:dyDescent="0.2">
      <c r="A317" s="109"/>
      <c r="B317" s="109"/>
      <c r="C317" s="109"/>
      <c r="D317" s="109"/>
      <c r="E317" s="115"/>
      <c r="F317" s="276"/>
      <c r="G317" s="276"/>
    </row>
    <row r="318" spans="1:12" x14ac:dyDescent="0.2">
      <c r="A318" s="109"/>
      <c r="B318" s="109"/>
      <c r="C318" s="109"/>
      <c r="D318" s="109"/>
      <c r="E318" s="115"/>
      <c r="F318" s="276"/>
      <c r="G318" s="276"/>
    </row>
    <row r="319" spans="1:12" x14ac:dyDescent="0.2">
      <c r="A319" s="109"/>
      <c r="B319" s="109"/>
      <c r="C319" s="109"/>
      <c r="D319" s="109"/>
      <c r="E319" s="115"/>
      <c r="F319" s="276"/>
      <c r="G319" s="276"/>
    </row>
    <row r="320" spans="1:12" x14ac:dyDescent="0.2">
      <c r="A320" s="109"/>
      <c r="B320" s="109"/>
      <c r="C320" s="109"/>
      <c r="D320" s="109"/>
      <c r="E320" s="115"/>
      <c r="F320" s="276"/>
      <c r="G320" s="276"/>
    </row>
    <row r="321" spans="1:7" x14ac:dyDescent="0.2">
      <c r="A321" s="109"/>
      <c r="B321" s="109"/>
      <c r="C321" s="109"/>
      <c r="D321" s="109"/>
      <c r="E321" s="115"/>
      <c r="F321" s="276"/>
      <c r="G321" s="276"/>
    </row>
    <row r="322" spans="1:7" x14ac:dyDescent="0.2">
      <c r="A322" s="109"/>
      <c r="B322" s="109"/>
      <c r="C322" s="109"/>
      <c r="D322" s="109"/>
      <c r="E322" s="115"/>
      <c r="F322" s="276"/>
      <c r="G322" s="276"/>
    </row>
    <row r="323" spans="1:7" x14ac:dyDescent="0.2">
      <c r="A323" s="109"/>
      <c r="B323" s="109"/>
      <c r="C323" s="109"/>
      <c r="D323" s="109"/>
      <c r="E323" s="115"/>
      <c r="F323" s="276"/>
      <c r="G323" s="276"/>
    </row>
    <row r="324" spans="1:7" x14ac:dyDescent="0.2">
      <c r="A324" s="109"/>
      <c r="B324" s="109"/>
      <c r="C324" s="109"/>
      <c r="D324" s="109"/>
      <c r="E324" s="115"/>
      <c r="F324" s="276"/>
      <c r="G324" s="276"/>
    </row>
    <row r="325" spans="1:7" x14ac:dyDescent="0.2">
      <c r="A325" s="109"/>
      <c r="B325" s="109"/>
      <c r="C325" s="109"/>
      <c r="D325" s="109"/>
      <c r="E325" s="115"/>
      <c r="F325" s="276"/>
      <c r="G325" s="276"/>
    </row>
    <row r="326" spans="1:7" x14ac:dyDescent="0.2">
      <c r="A326" s="109"/>
      <c r="B326" s="109"/>
      <c r="C326" s="109"/>
      <c r="D326" s="109"/>
      <c r="E326" s="115"/>
      <c r="F326" s="276"/>
      <c r="G326" s="276"/>
    </row>
    <row r="327" spans="1:7" x14ac:dyDescent="0.2">
      <c r="A327" s="109"/>
      <c r="B327" s="109"/>
      <c r="C327" s="109"/>
      <c r="D327" s="109"/>
      <c r="E327" s="115"/>
      <c r="F327" s="276"/>
      <c r="G327" s="276"/>
    </row>
  </sheetData>
  <mergeCells count="68">
    <mergeCell ref="G9:G11"/>
    <mergeCell ref="C11:D11"/>
    <mergeCell ref="B55:B58"/>
    <mergeCell ref="A13:A15"/>
    <mergeCell ref="G13:G15"/>
    <mergeCell ref="C15:D15"/>
    <mergeCell ref="A27:A29"/>
    <mergeCell ref="G55:G58"/>
    <mergeCell ref="C28:D28"/>
    <mergeCell ref="C29:D29"/>
    <mergeCell ref="C26:D26"/>
    <mergeCell ref="C37:D37"/>
    <mergeCell ref="A36:A37"/>
    <mergeCell ref="C39:D39"/>
    <mergeCell ref="C14:D14"/>
    <mergeCell ref="C18:D18"/>
    <mergeCell ref="A1:G1"/>
    <mergeCell ref="A3:B3"/>
    <mergeCell ref="A4:B4"/>
    <mergeCell ref="E4:G4"/>
    <mergeCell ref="C3:G3"/>
    <mergeCell ref="G45:G46"/>
    <mergeCell ref="C46:D46"/>
    <mergeCell ref="A23:A26"/>
    <mergeCell ref="C24:D24"/>
    <mergeCell ref="C19:D19"/>
    <mergeCell ref="A20:A22"/>
    <mergeCell ref="A17:A19"/>
    <mergeCell ref="F17:F19"/>
    <mergeCell ref="G17:G19"/>
    <mergeCell ref="F20:F22"/>
    <mergeCell ref="G20:G22"/>
    <mergeCell ref="C22:D22"/>
    <mergeCell ref="C21:D21"/>
    <mergeCell ref="C25:D25"/>
    <mergeCell ref="C10:D10"/>
    <mergeCell ref="C40:D40"/>
    <mergeCell ref="A45:A46"/>
    <mergeCell ref="B45:B46"/>
    <mergeCell ref="F45:F46"/>
    <mergeCell ref="A9:A11"/>
    <mergeCell ref="A55:A58"/>
    <mergeCell ref="C93:D93"/>
    <mergeCell ref="B91:B93"/>
    <mergeCell ref="A91:A93"/>
    <mergeCell ref="A50:A54"/>
    <mergeCell ref="A72:A73"/>
    <mergeCell ref="C56:D56"/>
    <mergeCell ref="C58:D58"/>
    <mergeCell ref="A76:A78"/>
    <mergeCell ref="B76:B78"/>
    <mergeCell ref="A60:A65"/>
    <mergeCell ref="C77:D77"/>
    <mergeCell ref="C78:D78"/>
    <mergeCell ref="B50:B54"/>
    <mergeCell ref="C92:D92"/>
    <mergeCell ref="B72:B73"/>
    <mergeCell ref="F72:F73"/>
    <mergeCell ref="G72:G73"/>
    <mergeCell ref="F76:F78"/>
    <mergeCell ref="G60:G65"/>
    <mergeCell ref="G76:G78"/>
    <mergeCell ref="F55:F58"/>
    <mergeCell ref="F91:F93"/>
    <mergeCell ref="G91:G93"/>
    <mergeCell ref="C53:D53"/>
    <mergeCell ref="C51:D51"/>
    <mergeCell ref="C52:D52"/>
  </mergeCells>
  <phoneticPr fontId="0" type="noConversion"/>
  <printOptions gridLinesSet="0"/>
  <pageMargins left="0.59055118110236227" right="0.39370078740157483" top="0.19685039370078741" bottom="0.65" header="0" footer="0.19685039370078741"/>
  <pageSetup paperSize="9" scale="96" orientation="portrait" horizontalDpi="300" r:id="rId1"/>
  <headerFooter alignWithMargins="0">
    <oddFooter>Stránka &amp;P z &amp;N</oddFooter>
  </headerFooter>
  <rowBreaks count="1" manualBreakCount="1">
    <brk id="9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Zaklad5</vt:lpstr>
      <vt:lpstr>Zhotovitel</vt:lpstr>
    </vt:vector>
  </TitlesOfParts>
  <Company>Červinka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</dc:creator>
  <cp:lastModifiedBy>Boss</cp:lastModifiedBy>
  <cp:lastPrinted>2022-01-18T08:33:20Z</cp:lastPrinted>
  <dcterms:created xsi:type="dcterms:W3CDTF">2005-06-29T15:34:58Z</dcterms:created>
  <dcterms:modified xsi:type="dcterms:W3CDTF">2022-01-18T10:56:38Z</dcterms:modified>
</cp:coreProperties>
</file>